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CDT\CONTRATOS\LICITACIÓN PÚBLICA OBRA\"/>
    </mc:Choice>
  </mc:AlternateContent>
  <xr:revisionPtr revIDLastSave="0" documentId="8_{F6A9C973-1C9D-44D8-91E6-574D959C394B}" xr6:coauthVersionLast="47" xr6:coauthVersionMax="47" xr10:uidLastSave="{00000000-0000-0000-0000-000000000000}"/>
  <bookViews>
    <workbookView xWindow="-120" yWindow="-120" windowWidth="20730" windowHeight="11040" xr2:uid="{00000000-000D-0000-FFFF-FFFF00000000}"/>
  </bookViews>
  <sheets>
    <sheet name="VERIFICACION TECNICA FINAL" sheetId="1" r:id="rId1"/>
    <sheet name="VTEE" sheetId="2" r:id="rId2"/>
    <sheet name="CALIFICACION " sheetId="3" r:id="rId3"/>
    <sheet name="VerificaciónActividades" sheetId="4" r:id="rId4"/>
    <sheet name="CORREC. ARITM." sheetId="5" state="hidden" r:id="rId5"/>
    <sheet name="PRESUPUESTO OFICIAL" sheetId="6" state="hidden" r:id="rId6"/>
    <sheet name="PROPUESTA ECONOMICA" sheetId="7" state="hidden" r:id="rId7"/>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5">#REF!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0">'VERIFICACION TECNICA FINAL'!$A$44:$B$47</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FzDeDMesRF6oiGGqlgZ9Ynzy9+P+VQrNtFeeeHfbeLs="/>
    </ext>
  </extLst>
</workbook>
</file>

<file path=xl/calcChain.xml><?xml version="1.0" encoding="utf-8"?>
<calcChain xmlns="http://schemas.openxmlformats.org/spreadsheetml/2006/main">
  <c r="W5" i="4" l="1"/>
  <c r="W7" i="4"/>
  <c r="W8" i="4"/>
  <c r="W9" i="4"/>
  <c r="W10" i="4"/>
  <c r="W11" i="4"/>
  <c r="W12" i="4"/>
  <c r="W14" i="4"/>
  <c r="W15" i="4"/>
  <c r="W16" i="4"/>
  <c r="W17" i="4"/>
  <c r="W18" i="4"/>
  <c r="W19" i="4"/>
  <c r="W20" i="4"/>
  <c r="W21" i="4"/>
  <c r="W22" i="4"/>
  <c r="W23" i="4"/>
  <c r="W24" i="4"/>
  <c r="L28" i="7"/>
  <c r="I26" i="7"/>
  <c r="G1022" i="6"/>
  <c r="F1012" i="6"/>
  <c r="F1011" i="6"/>
  <c r="F1010" i="6"/>
  <c r="F1009" i="6"/>
  <c r="F1008" i="6"/>
  <c r="F1007" i="6"/>
  <c r="F1006" i="6"/>
  <c r="F1004" i="6"/>
  <c r="F1003" i="6"/>
  <c r="F1002" i="6"/>
  <c r="F1001" i="6"/>
  <c r="F999" i="6"/>
  <c r="F998" i="6"/>
  <c r="F997" i="6"/>
  <c r="F996" i="6"/>
  <c r="F994" i="6"/>
  <c r="F1013" i="6" s="1"/>
  <c r="F993" i="6"/>
  <c r="F989" i="6"/>
  <c r="F987" i="6"/>
  <c r="F986" i="6"/>
  <c r="F985" i="6"/>
  <c r="F990" i="6" s="1"/>
  <c r="F983" i="6"/>
  <c r="F981" i="6"/>
  <c r="F979" i="6"/>
  <c r="F975" i="6"/>
  <c r="F974" i="6"/>
  <c r="F973" i="6"/>
  <c r="F972" i="6"/>
  <c r="F971" i="6"/>
  <c r="F970" i="6"/>
  <c r="F969" i="6"/>
  <c r="F968" i="6"/>
  <c r="F976" i="6" s="1"/>
  <c r="F967" i="6"/>
  <c r="F963" i="6"/>
  <c r="F962" i="6"/>
  <c r="F960" i="6"/>
  <c r="F959" i="6"/>
  <c r="F958" i="6"/>
  <c r="F957" i="6"/>
  <c r="F956" i="6"/>
  <c r="F954" i="6"/>
  <c r="F953" i="6"/>
  <c r="F952" i="6"/>
  <c r="F951" i="6"/>
  <c r="F950" i="6"/>
  <c r="F948" i="6"/>
  <c r="F947" i="6"/>
  <c r="F964" i="6" s="1"/>
  <c r="F946" i="6"/>
  <c r="F942" i="6"/>
  <c r="F941" i="6"/>
  <c r="F940" i="6"/>
  <c r="F939" i="6"/>
  <c r="F938" i="6"/>
  <c r="F937" i="6"/>
  <c r="F935" i="6"/>
  <c r="F934" i="6"/>
  <c r="F933" i="6"/>
  <c r="F932" i="6"/>
  <c r="F931" i="6"/>
  <c r="F930" i="6"/>
  <c r="F943" i="6" s="1"/>
  <c r="F929" i="6"/>
  <c r="F925" i="6"/>
  <c r="F924" i="6"/>
  <c r="F923" i="6"/>
  <c r="F922" i="6"/>
  <c r="F921" i="6"/>
  <c r="F920" i="6"/>
  <c r="F919" i="6"/>
  <c r="F918" i="6"/>
  <c r="F917" i="6"/>
  <c r="F916" i="6"/>
  <c r="F915" i="6"/>
  <c r="F914" i="6"/>
  <c r="F926" i="6" s="1"/>
  <c r="F913" i="6"/>
  <c r="F912" i="6"/>
  <c r="F908" i="6"/>
  <c r="F907" i="6"/>
  <c r="F906" i="6"/>
  <c r="F905" i="6"/>
  <c r="F904" i="6"/>
  <c r="F903" i="6"/>
  <c r="F902" i="6"/>
  <c r="F901" i="6"/>
  <c r="F900" i="6"/>
  <c r="F899" i="6"/>
  <c r="F898" i="6"/>
  <c r="F897" i="6"/>
  <c r="F896" i="6"/>
  <c r="F895" i="6"/>
  <c r="F894" i="6"/>
  <c r="F893" i="6"/>
  <c r="F892" i="6"/>
  <c r="F909" i="6" s="1"/>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888" i="6" s="1"/>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739" i="6" s="1"/>
  <c r="F628" i="6"/>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328" i="6" s="1"/>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F1015" i="6" s="1"/>
  <c r="B44" i="5"/>
  <c r="B43" i="5"/>
  <c r="B42" i="5"/>
  <c r="AB21" i="5"/>
  <c r="AD21" i="5" s="1"/>
  <c r="Y21" i="5"/>
  <c r="AA21" i="5" s="1"/>
  <c r="V21" i="5"/>
  <c r="S21" i="5"/>
  <c r="P21" i="5"/>
  <c r="R21" i="5" s="1"/>
  <c r="M21" i="5"/>
  <c r="O21" i="5" s="1"/>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F17" i="5" s="1"/>
  <c r="AD11" i="5"/>
  <c r="AC11" i="5"/>
  <c r="AA11" i="5"/>
  <c r="Z11" i="5"/>
  <c r="X11" i="5"/>
  <c r="W11" i="5"/>
  <c r="U11" i="5"/>
  <c r="T11" i="5"/>
  <c r="R11" i="5"/>
  <c r="Q11" i="5"/>
  <c r="O11" i="5"/>
  <c r="N11" i="5"/>
  <c r="L11" i="5"/>
  <c r="K11" i="5"/>
  <c r="I11" i="5"/>
  <c r="H11" i="5"/>
  <c r="F11" i="5"/>
  <c r="AD10" i="5"/>
  <c r="AC10" i="5"/>
  <c r="AA10" i="5"/>
  <c r="Z10" i="5"/>
  <c r="Z17" i="5" s="1"/>
  <c r="X10" i="5"/>
  <c r="W10" i="5"/>
  <c r="U10" i="5"/>
  <c r="T10" i="5"/>
  <c r="T17" i="5" s="1"/>
  <c r="R10" i="5"/>
  <c r="Q10" i="5"/>
  <c r="O10" i="5"/>
  <c r="N10" i="5"/>
  <c r="N17" i="5" s="1"/>
  <c r="L10" i="5"/>
  <c r="K10" i="5"/>
  <c r="I10" i="5"/>
  <c r="H10" i="5"/>
  <c r="H17" i="5" s="1"/>
  <c r="F10" i="5"/>
  <c r="AD9" i="5"/>
  <c r="AC9" i="5"/>
  <c r="AC17" i="5" s="1"/>
  <c r="AA9" i="5"/>
  <c r="Z9" i="5"/>
  <c r="X9" i="5"/>
  <c r="W9" i="5"/>
  <c r="W17" i="5" s="1"/>
  <c r="U9" i="5"/>
  <c r="T9" i="5"/>
  <c r="R9" i="5"/>
  <c r="Q9" i="5"/>
  <c r="Q17" i="5" s="1"/>
  <c r="O9" i="5"/>
  <c r="N9" i="5"/>
  <c r="L9" i="5"/>
  <c r="K9" i="5"/>
  <c r="K17" i="5" s="1"/>
  <c r="I9" i="5"/>
  <c r="H9" i="5"/>
  <c r="F9" i="5"/>
  <c r="AB3" i="5"/>
  <c r="Y3" i="5"/>
  <c r="V3" i="5"/>
  <c r="S3" i="5"/>
  <c r="P3" i="5"/>
  <c r="M3" i="5"/>
  <c r="J3" i="5"/>
  <c r="G3" i="5"/>
  <c r="AA24" i="4"/>
  <c r="S24" i="4"/>
  <c r="O24" i="4"/>
  <c r="K24" i="4"/>
  <c r="G24" i="4"/>
  <c r="AA23" i="4"/>
  <c r="S23" i="4"/>
  <c r="O23" i="4"/>
  <c r="K23" i="4"/>
  <c r="G23" i="4"/>
  <c r="AA22" i="4"/>
  <c r="S22" i="4"/>
  <c r="O22" i="4"/>
  <c r="K22" i="4"/>
  <c r="G22" i="4"/>
  <c r="AA21" i="4"/>
  <c r="S21" i="4"/>
  <c r="O21" i="4"/>
  <c r="K21" i="4"/>
  <c r="G21" i="4"/>
  <c r="AA20" i="4"/>
  <c r="S20" i="4"/>
  <c r="O20" i="4"/>
  <c r="K20" i="4"/>
  <c r="G20" i="4"/>
  <c r="AA19" i="4"/>
  <c r="S19" i="4"/>
  <c r="O19" i="4"/>
  <c r="K19" i="4"/>
  <c r="G19" i="4"/>
  <c r="S18" i="4"/>
  <c r="K18" i="4"/>
  <c r="G18" i="4"/>
  <c r="S17" i="4"/>
  <c r="K17" i="4"/>
  <c r="G17" i="4"/>
  <c r="S16" i="4"/>
  <c r="K16" i="4"/>
  <c r="G16" i="4"/>
  <c r="S15" i="4"/>
  <c r="K15" i="4"/>
  <c r="G15" i="4"/>
  <c r="S14" i="4"/>
  <c r="K14" i="4"/>
  <c r="G14" i="4"/>
  <c r="AA12" i="4"/>
  <c r="S12" i="4"/>
  <c r="O12" i="4"/>
  <c r="K12" i="4"/>
  <c r="G12" i="4"/>
  <c r="AA11" i="4"/>
  <c r="S11" i="4"/>
  <c r="O11" i="4"/>
  <c r="K11" i="4"/>
  <c r="G11" i="4"/>
  <c r="AA10" i="4"/>
  <c r="S10" i="4"/>
  <c r="O10" i="4"/>
  <c r="K10" i="4"/>
  <c r="G10" i="4"/>
  <c r="AA9" i="4"/>
  <c r="S9" i="4"/>
  <c r="O9" i="4"/>
  <c r="K9" i="4"/>
  <c r="G9" i="4"/>
  <c r="S8" i="4"/>
  <c r="K8" i="4"/>
  <c r="G8" i="4"/>
  <c r="S7" i="4"/>
  <c r="K7" i="4"/>
  <c r="G7" i="4"/>
  <c r="AA5" i="4"/>
  <c r="S5" i="4"/>
  <c r="O5" i="4"/>
  <c r="K5" i="4"/>
  <c r="G5" i="4"/>
  <c r="AA4" i="4"/>
  <c r="X27" i="4" s="1"/>
  <c r="W4" i="4"/>
  <c r="S4" i="4"/>
  <c r="P27" i="4" s="1"/>
  <c r="O4" i="4"/>
  <c r="L27" i="4" s="1"/>
  <c r="K4" i="4"/>
  <c r="G4" i="4"/>
  <c r="D27" i="4" s="1"/>
  <c r="X2" i="4"/>
  <c r="T2" i="4"/>
  <c r="P2" i="4"/>
  <c r="L2" i="4"/>
  <c r="H2" i="4"/>
  <c r="D2" i="4"/>
  <c r="P18" i="3"/>
  <c r="N18" i="3"/>
  <c r="L18" i="3"/>
  <c r="J18" i="3"/>
  <c r="H18" i="3"/>
  <c r="F18" i="3"/>
  <c r="O10" i="3"/>
  <c r="M10" i="3"/>
  <c r="K10" i="3"/>
  <c r="I10" i="3"/>
  <c r="G10" i="3"/>
  <c r="E10" i="3"/>
  <c r="A7" i="3"/>
  <c r="A4" i="3"/>
  <c r="AA58" i="2"/>
  <c r="AB58" i="2" s="1"/>
  <c r="W58" i="2"/>
  <c r="X58" i="2" s="1"/>
  <c r="S58" i="2"/>
  <c r="T58" i="2" s="1"/>
  <c r="O58" i="2"/>
  <c r="P58" i="2" s="1"/>
  <c r="K58" i="2"/>
  <c r="L58" i="2" s="1"/>
  <c r="G58" i="2"/>
  <c r="H58" i="2" s="1"/>
  <c r="AA43" i="2"/>
  <c r="AB43" i="2" s="1"/>
  <c r="W43" i="2"/>
  <c r="X43" i="2" s="1"/>
  <c r="S43" i="2"/>
  <c r="T43" i="2" s="1"/>
  <c r="O43" i="2"/>
  <c r="P43" i="2" s="1"/>
  <c r="K43" i="2"/>
  <c r="L43" i="2" s="1"/>
  <c r="G43" i="2"/>
  <c r="H43" i="2" s="1"/>
  <c r="AA28" i="2"/>
  <c r="AB28" i="2" s="1"/>
  <c r="W28" i="2"/>
  <c r="X28" i="2" s="1"/>
  <c r="S28" i="2"/>
  <c r="S10" i="2" s="1"/>
  <c r="S6" i="2" s="1"/>
  <c r="S13" i="2" s="1"/>
  <c r="O28" i="2"/>
  <c r="P28" i="2" s="1"/>
  <c r="K28" i="2"/>
  <c r="L28" i="2" s="1"/>
  <c r="G28" i="2"/>
  <c r="H28" i="2" s="1"/>
  <c r="AA11" i="2"/>
  <c r="W11" i="2"/>
  <c r="S11" i="2"/>
  <c r="O11" i="2"/>
  <c r="K11" i="2"/>
  <c r="G11" i="2"/>
  <c r="O10" i="2"/>
  <c r="O6" i="2" s="1"/>
  <c r="D10" i="2"/>
  <c r="AA3" i="2"/>
  <c r="W3" i="2"/>
  <c r="S3" i="2"/>
  <c r="O3" i="2"/>
  <c r="K3" i="2"/>
  <c r="G3" i="2"/>
  <c r="B54" i="1"/>
  <c r="B53" i="1"/>
  <c r="L34" i="1"/>
  <c r="L37" i="1" s="1"/>
  <c r="J34" i="1"/>
  <c r="J37" i="1" s="1"/>
  <c r="D34" i="1"/>
  <c r="D37" i="1" s="1"/>
  <c r="N33" i="1"/>
  <c r="N34" i="1" s="1"/>
  <c r="N37" i="1" s="1"/>
  <c r="L33" i="1"/>
  <c r="J33" i="1"/>
  <c r="H33" i="1"/>
  <c r="H34" i="1" s="1"/>
  <c r="H37" i="1" s="1"/>
  <c r="F33" i="1"/>
  <c r="B49" i="1" s="1"/>
  <c r="B50" i="1" s="1"/>
  <c r="D33" i="1"/>
  <c r="T27" i="4" l="1"/>
  <c r="H27" i="4"/>
  <c r="K22" i="5"/>
  <c r="K19" i="5"/>
  <c r="K18" i="5"/>
  <c r="K21" i="5" s="1"/>
  <c r="K25" i="5"/>
  <c r="K20" i="5"/>
  <c r="Q20" i="5"/>
  <c r="Q22" i="5"/>
  <c r="Q25" i="5" s="1"/>
  <c r="Q19" i="5"/>
  <c r="Q18" i="5"/>
  <c r="Q21" i="5" s="1"/>
  <c r="W22" i="5"/>
  <c r="W19" i="5"/>
  <c r="W18" i="5"/>
  <c r="W20" i="5"/>
  <c r="AC20" i="5"/>
  <c r="AC22" i="5"/>
  <c r="AC19" i="5"/>
  <c r="AC18" i="5"/>
  <c r="AC21" i="5" s="1"/>
  <c r="AC25" i="5" s="1"/>
  <c r="F20" i="5"/>
  <c r="F22" i="5"/>
  <c r="F19" i="5"/>
  <c r="F21" i="5"/>
  <c r="F23" i="5" s="1"/>
  <c r="F18" i="5"/>
  <c r="F1021" i="6"/>
  <c r="F1017" i="6"/>
  <c r="F1016" i="6"/>
  <c r="F1019" i="6"/>
  <c r="F1020" i="6" s="1"/>
  <c r="F1022" i="6" s="1"/>
  <c r="F1018" i="6"/>
  <c r="O13" i="2"/>
  <c r="J14" i="1"/>
  <c r="I14" i="1" s="1"/>
  <c r="H14" i="1"/>
  <c r="G14" i="1" s="1"/>
  <c r="H20" i="5"/>
  <c r="H22" i="5"/>
  <c r="H19" i="5"/>
  <c r="H18" i="5"/>
  <c r="H21" i="5" s="1"/>
  <c r="H25" i="5" s="1"/>
  <c r="N18" i="5"/>
  <c r="N20" i="5"/>
  <c r="N22" i="5"/>
  <c r="N19" i="5"/>
  <c r="T20" i="5"/>
  <c r="T22" i="5"/>
  <c r="T19" i="5"/>
  <c r="T18" i="5"/>
  <c r="Z18" i="5"/>
  <c r="Z21" i="5" s="1"/>
  <c r="Z25" i="5" s="1"/>
  <c r="Z20" i="5"/>
  <c r="Z22" i="5"/>
  <c r="Z19" i="5"/>
  <c r="B42" i="1"/>
  <c r="F34" i="1"/>
  <c r="F37" i="1" s="1"/>
  <c r="B45" i="1"/>
  <c r="G10" i="2"/>
  <c r="G6" i="2" s="1"/>
  <c r="W10" i="2"/>
  <c r="W6" i="2" s="1"/>
  <c r="K10" i="2"/>
  <c r="K6" i="2" s="1"/>
  <c r="AA10" i="2"/>
  <c r="AA6" i="2" s="1"/>
  <c r="T28" i="2"/>
  <c r="B47" i="1"/>
  <c r="L21" i="5"/>
  <c r="X21" i="5"/>
  <c r="I21" i="5"/>
  <c r="Q28" i="5" l="1"/>
  <c r="Q29" i="5" s="1"/>
  <c r="R29" i="5" s="1"/>
  <c r="R25" i="5"/>
  <c r="Q26" i="5"/>
  <c r="R26" i="5" s="1"/>
  <c r="H28" i="5"/>
  <c r="H29" i="5" s="1"/>
  <c r="I29" i="5" s="1"/>
  <c r="H26" i="5"/>
  <c r="I26" i="5" s="1"/>
  <c r="I25" i="5"/>
  <c r="Z26" i="5"/>
  <c r="AA26" i="5" s="1"/>
  <c r="Z28" i="5"/>
  <c r="Z29" i="5" s="1"/>
  <c r="AA29" i="5" s="1"/>
  <c r="AA25" i="5"/>
  <c r="Y31" i="5" s="1"/>
  <c r="AC28" i="5"/>
  <c r="AC29" i="5" s="1"/>
  <c r="AD29" i="5" s="1"/>
  <c r="AD25" i="5"/>
  <c r="AB31" i="5" s="1"/>
  <c r="AC26" i="5"/>
  <c r="AD26" i="5" s="1"/>
  <c r="W13" i="2"/>
  <c r="L14" i="1"/>
  <c r="K14" i="1" s="1"/>
  <c r="G13" i="2"/>
  <c r="D14" i="1"/>
  <c r="C14" i="1" s="1"/>
  <c r="AA13" i="2"/>
  <c r="N14" i="1"/>
  <c r="M14" i="1" s="1"/>
  <c r="B46" i="1"/>
  <c r="T21" i="5"/>
  <c r="T25" i="5" s="1"/>
  <c r="N21" i="5"/>
  <c r="N25" i="5" s="1"/>
  <c r="L25" i="5"/>
  <c r="K26" i="5"/>
  <c r="L26" i="5" s="1"/>
  <c r="K28" i="5"/>
  <c r="K29" i="5" s="1"/>
  <c r="L29" i="5" s="1"/>
  <c r="K13" i="2"/>
  <c r="F14" i="1"/>
  <c r="W21" i="5"/>
  <c r="W25" i="5" s="1"/>
  <c r="N26" i="5" l="1"/>
  <c r="O26" i="5" s="1"/>
  <c r="N28" i="5"/>
  <c r="N29" i="5" s="1"/>
  <c r="O29" i="5" s="1"/>
  <c r="O25" i="5"/>
  <c r="T28" i="5"/>
  <c r="T29" i="5" s="1"/>
  <c r="U29" i="5" s="1"/>
  <c r="T26" i="5"/>
  <c r="U26" i="5" s="1"/>
  <c r="U25" i="5"/>
  <c r="X25" i="5"/>
  <c r="W26" i="5"/>
  <c r="X26" i="5" s="1"/>
  <c r="W28" i="5"/>
  <c r="W29" i="5" s="1"/>
  <c r="X29" i="5" s="1"/>
  <c r="J31" i="5"/>
  <c r="G31" i="5"/>
  <c r="P31" i="5"/>
  <c r="V31" i="5" l="1"/>
  <c r="M31" i="5"/>
  <c r="S31" i="5"/>
</calcChain>
</file>

<file path=xl/sharedStrings.xml><?xml version="1.0" encoding="utf-8"?>
<sst xmlns="http://schemas.openxmlformats.org/spreadsheetml/2006/main" count="3541" uniqueCount="1687">
  <si>
    <t>UNIVERSIDAD DEL CAUCA - VICERRECTORÍA ADMINISTRATIVA</t>
  </si>
  <si>
    <t xml:space="preserve">COMITÉ TÉCNICO ASESOR </t>
  </si>
  <si>
    <t>LICITACIÓN PÚBLICA N° 019 DE 2023</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</si>
  <si>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</si>
  <si>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t>
  </si>
  <si>
    <t>ITEM</t>
  </si>
  <si>
    <t>PROPONENTES</t>
  </si>
  <si>
    <t>DIEGO REINEL FERNANDEZ ORDOÑEZ</t>
  </si>
  <si>
    <t>MARIA EUGENIA TRUJILLO SOLARTE</t>
  </si>
  <si>
    <t>JESUS HERNAN ZAMBRANO SOLARTE</t>
  </si>
  <si>
    <t>CARLOS EDUARDO LOPEZ GOMEZ</t>
  </si>
  <si>
    <t>MANUEL JURADO HERRERA</t>
  </si>
  <si>
    <t>GILBERT JEOVANNY DIAZ</t>
  </si>
  <si>
    <t>REQUERIMIENTOS</t>
  </si>
  <si>
    <t>CUMPLE</t>
  </si>
  <si>
    <t>VALOR/ OBSERVACION</t>
  </si>
  <si>
    <t>2.3.1</t>
  </si>
  <si>
    <t>EXPERIENCIA ESPECÍFICA</t>
  </si>
  <si>
    <t xml:space="preserve">MÁXIMO TRES (03) CONTRATOS de obra civil de edificaciones no residenciales, cuya sumatoria del valor actualizado de los contratos aportados debe ser por una cuantía igua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de las correspondientes actas de liquidación y/o actas de recibo final y/o certificaciones suscritas por el representante legal o quien tenga por decreto o documento similar la asignación de sus funciones en la entidad pública o privada y, en las que sea posible verificar entre los contratos aportados la ejecución de todas las siguientes actividades: 1) CIMENTACIÓN, 2) REDES HIDRAULICAS Y SANITARIAS, 3) ESTRUCTURAS DE CONCRETO (Vigas y columnas), 4) MAMPOSTERIA Y REPELLOS, 5) ESTRUCTURA METALICA, 6) CUBIERTA, 7) CARPINTERIA METALICA O DE MADERA O DE ALUMINIO, 8) REDES ELECTRICAS (Alimentadores o acometidas, y Tableros de distribución, y Salidas de potencia normal o regulada, e interruptores, y salidas de iluminación, 9) LUMINARIAS, 10) CIELO FALSO, 11) ENCHAPE CERAMICO, 12) PISOS, 13) PINTURA, 14) APARATOS SANITARIOS.
.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continuación:721015, 721029, 721033, 721214, 721513, 721515, 721516, 721520, 721524, 721525,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t>
  </si>
  <si>
    <t>SI</t>
  </si>
  <si>
    <t>EL CONTRATO No. 1
INSCRITO EN LOS CODIGOS UNSPSC  721515 - 721015 - 721029 - 721033 - 721214 - 721513 - 721516 - 721520 - 721524 - 721525 - 951219
APORTA ACTA DE RECIBO FINAL EN MANTENIMIENTO DE EDIFICACIONES NO RESIDENCIALES SUSCRITA POR ENTIDAD PUBLICA 
AL VERIFICAR LAS ACTIVIDADES DE REFERENCIA SE EVIDENCIA QUE EN EL CONTRATO APORTADO SE ENCUENTRA LA EJECUCIÓN DE LAS ACTIVIDADES REQUERIDAS</t>
  </si>
  <si>
    <t>NO</t>
  </si>
  <si>
    <r>
      <rPr>
        <b/>
        <sz val="11"/>
        <color rgb="FFFF0000"/>
        <rFont val="Arial Narrow"/>
      </rPr>
      <t xml:space="preserve">NO APORTA ANEXO G
</t>
    </r>
    <r>
      <rPr>
        <b/>
        <sz val="11"/>
        <color rgb="FF000000"/>
        <rFont val="Arial Narrow"/>
      </rPr>
      <t xml:space="preserve">
</t>
    </r>
  </si>
  <si>
    <t xml:space="preserve">EL CONTRATO No. 1
INSCRITO EN LOS CODIGOS UNSPSC   721515-721015 - 721029 - 721033 - 721214 - 721513 - 721516 - 721520 - 721524 - 721525 - 951219
APORTA ACTA DE LIQUIDACIÒN FINAL EN CONSTRUCCION,  DE EDIFICACIONES NO RESIDENCIALES SUSCRITA POR ENTIDAD PUBLICA 
</t>
  </si>
  <si>
    <r>
      <rPr>
        <b/>
        <sz val="11"/>
        <color rgb="FFFF0000"/>
        <rFont val="Arial Narrow"/>
      </rPr>
      <t>NO APORTA ANEXO G</t>
    </r>
    <r>
      <rPr>
        <b/>
        <sz val="11"/>
        <color theme="1"/>
        <rFont val="Arial Narrow"/>
      </rPr>
      <t xml:space="preserve">
</t>
    </r>
  </si>
  <si>
    <t>VALOR TOTAL EJECUTADO 
PO = $273.093.510</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</si>
  <si>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</si>
  <si>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</si>
  <si>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</si>
  <si>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</si>
  <si>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rPr>
      <t>Director de obra:</t>
    </r>
    <r>
      <rPr>
        <sz val="10"/>
        <color theme="1"/>
        <rFont val="Arial Narrow"/>
      </rPr>
      <t xml:space="preserve"> 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quien será el coordinador de la ejecución de cada una de las actividades y productos descritos en el presupuesto oficial.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</si>
  <si>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1993
VIGENCIA MAT. 31-JULIO-2023
APORTA CARTA DE COMPROMISO
DISPONIBILIDAD 50%
APORTA ACTA DE RECIBO FINAL EXPEDIDA POR ENTIDAD PUBLICA COMO CONTRATISTA DE OBRA EN MANTENIMIENTO DE EDIFICACIONES NO RESIDENCIALES.
</t>
  </si>
  <si>
    <t>INGENIERO CIVIL
 FECHA EXP. M.P. 1985
 VIGENCIA MAT. 03-JULIO-2023
 APORTA CARTA DE COMPROMISO DISPONIBILIDAD 50% 
APORTA DE LIQUIDACION FINAL EXPEDIDA POR ENTIDAD PUBLICA COMO CONTRATISTA DE OBRA EN ADECUACION DE EDIFICACIONES NO RESIDENCIALES
APORTA CONSTANCIA EXPEDIDA POR ENTIDAD PÚBLICA COMO CONTRATISTA EN OBRA DE CONSTRUCCIÓN DE EDIFICACIONES NO RESIDENCIALES</t>
  </si>
  <si>
    <t xml:space="preserve">
INGENIERO CIVIL
FECHA EXP. M.P. 2012
VIGENCIA MAT. 31-JULIO-2023
APORTA CARTA DE COMPROMISO
DISPONIBILIDAD 50%
APORTA CERTIFICACION EXPEDIDA POR ENTIDAD PRIVADA  COMO DIRECTORA  DE OBRA EN CONSTRUCCIÒN DE EDIFICACIONES NO RESIDENCIALES. ADEMAS APORTAA CONTRATO DE PRESTACION DE SERVICIOS Y APORTA ACTA DE LIQUIDACION FINAL DEL CONTRATO SUSCRITA POR ENTIDAD PUBLICA
APORTA ACTA DE LIQUIDACIÒN  DE CONTRATO DE OBRA POR ENTIDAD PUBLICA COMO CONTRATISTA EN CONSTRUCCION DE EDIFICACIONES NO RESIDENCIALES </t>
  </si>
  <si>
    <t xml:space="preserve">
INGENIERO CIVIL
FECHA EXP. M.P. 2000
VIGENCIA MAT. 1-AGOSTO-2023
APORTA CARTA DE COMPROMISO
DISPONIBILIDAD 50%
APORTA ACTA DE RECIBO FINAL DE OBRA COMO CONTRATISTA, CERTIFICACION EXPEDIDA POR ENTIDAD PUBLICA COMO DIRECTOR  DE OBRA EN CONSTRUCCIÒN DE EDIFICACIONES NO RESIDENCIALES Y APORTA ACTA DE LIQUIDACION FINAL DEL CONTRATO SUSCRITA POR ENTIDAD PUBLICA</t>
  </si>
  <si>
    <t>INGENIERO CIVIL 
FECHA EXP. M.P. 2002
VIGENCIA MAT. 04-JULIO-2023
APORTA CARTA DE COMPROMISO DISPONIBILIDAD 100%
 APORTA ACTA DE RECIBO, ACTA DE LIQUIDACIÓN FINAL Y ACTA DE RECIBO FINAL EXPEDIDA POR ENTIDAD PUBLICA COMO CONTRATISTA DE OBRA EN AMPLIACION Y MEJORAMIENTO DE EDIFICACIONES NO RESIDENCIALES.</t>
  </si>
  <si>
    <r>
      <rPr>
        <b/>
        <sz val="10"/>
        <color theme="1"/>
        <rFont val="Arial Narrow"/>
      </rPr>
      <t xml:space="preserve">Residente de Obra. </t>
    </r>
    <r>
      <rPr>
        <sz val="10"/>
        <color theme="1"/>
        <rFont val="Arial Narrow"/>
      </rPr>
      <t xml:space="preserve">Un (1) ingeniero civil o arquitecto con al menos diez (10) años de experiencia general, contados a partir de la expedición de la matricula profesional con 100%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</si>
  <si>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2007
VIGENCIA MAT. 31-JULIO-2023
APORTA CARTA DE COMPROMISO
DISPONIBILIDAD 100%
APORTA ACTA DE LIQUIDACIÓN FINAL EXPEDIDA POR ENTIDAD PUBLICA COMO CONTRATISTA DE OBRA EN ADECUACIÓN Y TERMINACIÓN DE EDIFICACIONES NO RESIDENCIALES.
</t>
  </si>
  <si>
    <t xml:space="preserve">
INGENIERO CIVIL
FECHA EXP. M.P. 1992
VIGENCIA MAT. 31-JULIO-2023
APORTA CARTA DE COMPROMISO
DISPONIBILIDAD 100%
APORTA ACTA DE RECIBO FINAL EXPEDIDA POR ENTIDAD PUBLICA COMO CONTRATISTA DE OBRA EN CONSTRUCCIÒN DE EDIFICACIONES NO RESIDENCIALES.
</t>
  </si>
  <si>
    <t xml:space="preserve">
INGENIERO CIVIL
FECHA EXP. M.P. 2009
VIGENCIA MAT. 01-JULIO-2023
APORTA CARTA DE COMPROMISO
DISPONIBILIDAD 100%
APORTA CERTIFICACION COMO RESIDENTE DE OBRA EXPEDIDA POR ENTIDAD PUBLICA EN CONSTRUCCIÓN DE OBRA DE EDIFICACIONES NO RESIDENCIALES.
APORTA ACTA DE LIQUIDACION COMO CONTRATISTA DE OTRO CONTRATO EXPEDIDA POR ENTIDAD PUBLICA EN CONSTRUCCIÓN DE OBRA DE EDIFICACIONES NO RESIDENCIALES.
</t>
  </si>
  <si>
    <t xml:space="preserve">
ARQUITECTO
FECHA EXP. M.P. 2010
VIGENCIA MAT. 04-MAYO-2023
APORTA CARTA DE COMPROMISO
DISPONIBILIDAD 100%
APORTACONSTANCIA  EXPEDIDA POR ENTIDAD PRIVADAA COMO RESIDENTE DE OBRA EN CONSTRUCCIÒN DE EDIFICACIONES NO RESIDENCIALES, ADEMAS APORTA EL CONTRATO DE PRESTACION DE SERVICIOS Y EL ACTA DE LIQUIDACION FINAL DEL CONTRATO DE OBRA.
</t>
  </si>
  <si>
    <t xml:space="preserve">
INGENIERO CIVIL
FECHA EXP. M.P. 2009
VIGENCIA MAT. 31-JULIO-2023
APORTA CARTA DE COMPROMISO
DISPONIBILIDAD 100%
APORTA ACTA DE RECIBO FINAL DE OBRA COMO CONTRATISTA, CERTIFICACION EXPEDIDA POR ENTIDAD PUBLICA COMO RESIDENTE  DE OBRA EN CONSTRUCCIÒN DE EDIFICACIONES NO RESIDENCIALES Y APORTA ACTA DE LIQUIDACION FINAL DEL CONTRATO SUSCRITA POR ENTIDAD PUBLICA</t>
  </si>
  <si>
    <r>
      <rPr>
        <b/>
        <sz val="11"/>
        <color theme="1"/>
        <rFont val="Arial Narrow"/>
      </rPr>
      <t xml:space="preserve">INGENIERO CIVIL
FECHA EXP. M.P. 1999
VIGENCIA MAT. 01-AGOSTO-2023
APORTA CARTA DE COMPROMISO
DISPONIBILIDAD 100%
</t>
    </r>
    <r>
      <rPr>
        <b/>
        <sz val="11"/>
        <color rgb="FFFF0000"/>
        <rFont val="Arial Narrow"/>
      </rPr>
      <t>NO APORTA EXPERIENCIA</t>
    </r>
  </si>
  <si>
    <r>
      <rPr>
        <b/>
        <sz val="10"/>
        <color theme="1"/>
        <rFont val="Arial Narrow"/>
      </rPr>
      <t xml:space="preserve">Técnico Electricista. </t>
    </r>
    <r>
      <rPr>
        <sz val="10"/>
        <color theme="1"/>
        <rFont val="Arial Narrow"/>
      </rPr>
      <t>Un (1) técnico eléctrico/electricista con matrícula profesional CONTE TE-1 y TE-4 ó tecnólogo eléctrico/electricista con matricula profesional, con al menos cinco (5) años de experiencia general, contados a partir de la expedición de la matrícula profesional expedida por el organismo competente, con 100% de disponibilidad de tiempo en obra en la ejecución de las actividades eléctricas, y experiencia específica certificada como técnico eléctrico/electricista ó tecnólogo eléctrico/electricista, de instalación de redes eléctricas de baja tensión en al menos un (01) contrato de obra civil y/o eléctrica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técnico eléctrico/electricista ó tecnólogo eléctrico/electricista,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</si>
  <si>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
TECNICO ELECTRICISTA
CONTE TE-1 Y TE-4 
FECHA EXP. M.P. 07-ABRIL-2017
VIGENCIA MAT. 31-JULIO-2023
APORTA CARTA DE COMPROMISO
DISPONIBILIDAD 100%
APORTA CERTIFICACIÓN EXPEDIDA POR ENTIDAD PRIVADA COMO TECNICO ELECTRICISTA EN MANTENIMIENTO DE EDIFICACION NO RESIDENCIAL. APORTA CONTRATO DE PRESTACION DE SERVICIOS, ACTA DE RECIBO FINAL Y ACTA DE LIQUIDACION FINAL EN MANTENIMIENTO DE EDIFICACION NO RESIDENCIAL
</t>
  </si>
  <si>
    <r>
      <rPr>
        <b/>
        <sz val="11"/>
        <color theme="1"/>
        <rFont val="Arial Narrow"/>
      </rPr>
      <t xml:space="preserve">TECNICO ELECTRICISTA
CONTE TE-1 Y TE-4 </t>
    </r>
    <r>
      <rPr>
        <b/>
        <sz val="11"/>
        <color rgb="FFFF0000"/>
        <rFont val="Arial Narrow"/>
      </rPr>
      <t xml:space="preserve">
</t>
    </r>
    <r>
      <rPr>
        <b/>
        <sz val="11"/>
        <color theme="1"/>
        <rFont val="Arial Narrow"/>
      </rPr>
      <t>FECHA EXP. M.P. 25-MARZO-2009
VIGENCIA MAT. 01-AGOSTO-2023
APORTA CARTA DE COMPROMISO
DISPONIBILIDAD 100%</t>
    </r>
    <r>
      <rPr>
        <b/>
        <sz val="11"/>
        <color rgb="FFFF0000"/>
        <rFont val="Arial Narrow"/>
      </rPr>
      <t xml:space="preserve">
</t>
    </r>
    <r>
      <rPr>
        <b/>
        <sz val="11"/>
        <color theme="1"/>
        <rFont val="Arial Narrow"/>
      </rPr>
      <t xml:space="preserve">
APORTA CERTIFICACIÓN EXPEDIDA POR ENTIDAD PUBLICA COMO TECNICO ELECTRICO EN CONSTRUCCIÓN DE EDIFICACION NO RESIDENCIALY ACTA DE LIQUIDACION FINAL EN CONSTRUCCIÓN DE EDIFICACION NO RESIDENCIAL
</t>
    </r>
  </si>
  <si>
    <t xml:space="preserve">
TECNICO ELECTRICISTA
CONTE TE-1,  TE-4, TE-5
FECHA EXP. M.P. 08-SEPTIEMBRE-2015
VIGENCIA MAT. 31-JULIO-2023
APORTA CARTA DE COMPROMISO
DISPONIBILIDAD 100%
APORTA CERTIFICACIÓN EXPEDIDA POR ENTIDAD PRIVADA COMO TECNICO ELECTRICISTA ADEMAS  APORTA CONTRATO DE PRESTACION DE SERVICIOOS Y EL ACTA DE LIQUIDACION DEL CONTRATO DE OBRA SUSCRITO POR ENTIDAD PUBLICA 
</t>
  </si>
  <si>
    <r>
      <rPr>
        <b/>
        <sz val="14"/>
        <color rgb="FF000000"/>
        <rFont val="Arial Narrow"/>
      </rPr>
      <t xml:space="preserve">TECNICO ELECTRICISTA
 CONTE TE-1 Y TE-4 
FECHA EXP. M.P. 27-ABRIL-2012 
VIGENCIA MAT. 31-JULIO-2023 
APORTA CARTA DE COMPROMISO DISPONIBILIDAD 100% 
APORTA CERTIFICACIÓN EXPEDIDA POR ENTIDAD PRIVADA COMO TECNICO ELECTRICISTA EN REDES DE BAJA TENSION
</t>
    </r>
    <r>
      <rPr>
        <b/>
        <sz val="14"/>
        <color rgb="FFFF0000"/>
        <rFont val="Arial Narrow"/>
      </rPr>
      <t xml:space="preserve">NO APORTA CONTRATO DE PRESTACION DE SERVICIOS </t>
    </r>
    <r>
      <rPr>
        <b/>
        <sz val="14"/>
        <color rgb="FF000000"/>
        <rFont val="Arial Narrow"/>
      </rPr>
      <t xml:space="preserve">
</t>
    </r>
    <r>
      <rPr>
        <b/>
        <sz val="14"/>
        <color rgb="FFFF0000"/>
        <rFont val="Arial Narrow"/>
      </rPr>
      <t>NO APORTA MAS DOCUMENTOS</t>
    </r>
  </si>
  <si>
    <r>
      <rPr>
        <b/>
        <sz val="10"/>
        <color theme="1"/>
        <rFont val="Arial Narrow"/>
      </rPr>
      <t xml:space="preserve">Maestro de obra. </t>
    </r>
    <r>
      <rPr>
        <sz val="10"/>
        <color theme="1"/>
        <rFont val="Arial Narrow"/>
      </rPr>
      <t>Un (1) maestro o técnico en construcción o tecnólogo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la competencia para suscribir el documento; y que contenga como mínimo la siguiente información: Nº del contrato, entidad contratante, objeto, fecha de inicio, fecha de finalización y valor total ejecutado.
b) Acta de recibo final de obra y/o acta de liquidación del contrato.</t>
    </r>
  </si>
  <si>
    <t>TECNOLOGO EN CONSTRUCCIÓN
FECHA EXP. M.P. 24-SEPTIEMBRE-2009
VIGENCIA MAT. 23-JULIO-2023
APORTA CARTA DE COMPROMISO
DISPONIBILIDAD 100%
APORTA CERTIFICACIÓN EXPEDIDA POR ENTIDAD PUBLICA COMO TECNICO CONSTRUCTOR EN MANTENIMIENTO DE EDIFICACION NO RESIDENCIAL. APORTA ACTA DE RECIBO FINAL Y ACTA DE LIQUIDACION FINAL EN MANTENIMIENTO DE EDIFICACION NO RESIDENCIAL</t>
  </si>
  <si>
    <t xml:space="preserve">MAESTRO DE OBRA
FECHA EXP. M.P. 24-ABRIL-2003
VIGENCIA MAT. 31-JULIO-2023
APORTA CARTA DE COMPROMISO
DISPONIBILIDAD 100%
APORTA CERTIFICACIÓN EXPEDIDA POR ENTIDAD PUBLICA COMO MAESTRO DE OBRA EN MANTENIMIENTO DE EDIFICACION NO RESIDENCIAL ADEMAS  APORTA ACTA DE RECIBO FINAL Y DE LIQUIDACION DEL CONTRATO  </t>
  </si>
  <si>
    <t>TECNICO CONSTRUCTOR - MAESTRO DE OBRA
FECHA EXP. M.P. 27-ABRIL-2000 
VIGENCIA MAT. 03-JULIO-2023 
APORTA CARTA DE COMPROMISO DISPONIBILIDAD 100% 
APORTA CERTIFICACIÓN EXPEDIDA POR ENTIDAD PUBLICA COMO MAESTRO DE OBRA EN CONSTRUCCION DE EDIFICACION NO RESIDENCIAL.
 APORTA OTRA CERTIFICACIÓN EXPEDIDA POR ENTIDAD PUBLICA COMO MAESTRO DE OBRA EN CONSTRUCCION DE EDIFICACION NO RESIDENCIAL.</t>
  </si>
  <si>
    <t>TECNOLOGO EN CONSTRUCCIÒM
FECHA EXP. M.P. 05-ENERO-2018
VIGENCIA MAT. 29-MAYO-2023
APORTA CARTA DE COMPROMISO
DISPONIBILIDAD 100%
APORTA CERTIFICACIÓN EXPEDIDA POR ENTIDAD PRIVADA COMO MAESTRO DE OBRA EN CONSTRUCCIÒN DE EDIFICACION NO RESIDENCIAL ADEMAS  APORTA CONTRATO DE PRESTACION DE SERVICIOS Y ACTA DELIQUIDACION  FINAL DEL CONTRATO  DE OBRA EXPEDIDO POR ENTIDAD PUBLICA</t>
  </si>
  <si>
    <t>MAESTRO DE OBRA
FECHA EXP. M.P. 2013
VIGENCIA MAT. 29-JULIO-2023
APORTA CARTA DE COMPROMISO
DISPONIBILIDAD 100%
APORTA CERTIFICACIÓN EXPEDIDA POR ENTIDAD PRIVADA COMO MAESTRO DE OBRA EN CONSTRUCCIÒN DE EDIFICACION NO RESIDENCIAL ADEMAS  APORTA CONTRATO DE PRESTACION DE SERVICIOS Y APORTA ACTA DE RECIBO FINAL DE OBRA, CERTIFICACION EXPEDIDA POR ENTIDAD PUBLICA DE OBRA EN CONSTRUCCIÒN DE EDIFICACIONES NO RESIDENCIALES Y APORTA ACTA DE LIQUIDACION FINAL DEL CONTRATO SUSCRITA POR ENTIDAD PUBLICA</t>
  </si>
  <si>
    <r>
      <rPr>
        <b/>
        <sz val="12"/>
        <color rgb="FF000000"/>
        <rFont val="Arial Narrow"/>
      </rPr>
      <t xml:space="preserve">MAESTRO DE OBRA 
FECHA EXP. M.P. 15-SEPTIEMBRE-2011
</t>
    </r>
    <r>
      <rPr>
        <b/>
        <sz val="12"/>
        <color rgb="FFFF0000"/>
        <rFont val="Arial Narrow"/>
      </rPr>
      <t xml:space="preserve"> VIGENCIA MAT. 18-MAYO-2021 
</t>
    </r>
    <r>
      <rPr>
        <b/>
        <sz val="12"/>
        <color rgb="FF000000"/>
        <rFont val="Arial Narrow"/>
      </rPr>
      <t xml:space="preserve">APORTA CARTA DE COMPROMISO DISPONIBILIDAD 100% 
APORTA CERTIFICACIÓN EXPEDIDA POR ENTIDAD PRIVADA COMO MAESTRO DE OBRA EN ADECUACION, MEJORAMIENTO Y AMPLIACION  DE EDIFICACION NO RESIDENCIAL
</t>
    </r>
    <r>
      <rPr>
        <b/>
        <sz val="12"/>
        <color rgb="FFFF0000"/>
        <rFont val="Arial Narrow"/>
      </rPr>
      <t>NO APORTA MAS DOCUMENTOS</t>
    </r>
  </si>
  <si>
    <r>
      <rPr>
        <b/>
        <sz val="10"/>
        <color theme="1"/>
        <rFont val="Arial Narrow"/>
      </rPr>
      <t xml:space="preserve">Profesional en Seguridad y Salud en el Trabajo o Salud Ocupacional. </t>
    </r>
    <r>
      <rPr>
        <sz val="10"/>
        <color theme="1"/>
        <rFont val="Arial Narrow"/>
      </rPr>
      <t>Un (1) profesional en un área de seguridad y salud en el trabajo o salud ocupacional o profesional con posgrado en un área de seguridad y salud en el trabajo o salud ocupacional, con 100% de disponibilidad de tiempo y con al menos cinco (5) años de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El proponente deberá presentar para el equipo de trabajo los siguientes documentos que demuestren, tanto el perfil como la experiencia mínima exigida.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</si>
  <si>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r>
      <rPr>
        <b/>
        <sz val="11"/>
        <color rgb="FF000000"/>
        <rFont val="Arial Narrow"/>
      </rPr>
      <t xml:space="preserve">INGENIERO INDUSTRIAL CON ESPECIALIZACION EN GERENCIA DE LA SALUD OCUPACIONAL
APORTA CARTA DE COMPROMISO
DISPONIBILIDAD 100%
APORTA CERTIFICADO DE LA FUNDACION UNIPYMES ACTUALIZACION DEL SG-SST DE 20 HORAS   DE JULIO DE 2020
VERIFICADO
</t>
    </r>
    <r>
      <rPr>
        <b/>
        <sz val="11"/>
        <color rgb="FFFF0000"/>
        <rFont val="Arial Narrow"/>
      </rPr>
      <t xml:space="preserve">
</t>
    </r>
    <r>
      <rPr>
        <b/>
        <sz val="11"/>
        <color rgb="FF000000"/>
        <rFont val="Arial Narrow"/>
      </rPr>
      <t xml:space="preserve">
APORTA LICENCIA POR RESOLUCIÓN 15688 EXPEDIDA EN FEBRERO 01 DE 2022</t>
    </r>
  </si>
  <si>
    <t>PROFESIONAL EN  SALUD OCUPACIONAL
APORTA CARTA DE COMPROMISO
DISPONIBILIDAD 100%
APORTA CERTIFICADO DEL SENA ENN ACTUALIZACION DEL SG-SST DE 20 HORAS   DE DICIEMBRE DE 2022
VERIFICADO
APORTA LICENCIA POR RESOLUCIÓN 12780 EXPEDIDA EN FEBRERO 013 DE 2017</t>
  </si>
  <si>
    <r>
      <rPr>
        <b/>
        <sz val="11"/>
        <color rgb="FF000000"/>
        <rFont val="Arial Narrow"/>
      </rPr>
      <t xml:space="preserve">INGENIERO INDUSTRIAL 
ESPECIALISTA EN GENERENCIA EN SALUD OCUPACIONAL
APORTA CARTA DE COMPROMISO
DISPONIBILIDAD 100%
</t>
    </r>
    <r>
      <rPr>
        <b/>
        <sz val="11"/>
        <color rgb="FFFF0000"/>
        <rFont val="Arial Narrow"/>
      </rPr>
      <t xml:space="preserve">APORTA CERTIFICADO DE POSITIVA EN EL  SG-SST DE 20 HORAS   NO COINCIDE CON LA VERIFICACION EN EL PORTAL DE POSITIVA
</t>
    </r>
    <r>
      <rPr>
        <b/>
        <sz val="11"/>
        <color rgb="FF000000"/>
        <rFont val="Arial Narrow"/>
      </rPr>
      <t xml:space="preserve">
APORTA LICENCIA POR RESOLUCIÓN 0339  EXPEDIDA DE 2020</t>
    </r>
  </si>
  <si>
    <r>
      <rPr>
        <b/>
        <sz val="11"/>
        <color rgb="FF000000"/>
        <rFont val="Arial Narrow"/>
      </rPr>
      <t xml:space="preserve">INGENIERO INDUSTRIAL ESPECIALISTA EN GENERENCIA EN SALUD OCUPACIONAL
APORTA CARTA DE COMPROMISO
DISPONIBILIDAD 100%
</t>
    </r>
    <r>
      <rPr>
        <b/>
        <sz val="11"/>
        <color rgb="FFFF0000"/>
        <rFont val="Arial Narrow"/>
      </rPr>
      <t xml:space="preserve">APORTA CERTIFICADO DEL EQUIDAD RIESGOS LABORALES  EN EL  SG-SST DE 50 HORAS   DE 11 MAYO  DE 2021 
NO APARECE NIINGUN REGISTRO EN LA PAGINA
</t>
    </r>
    <r>
      <rPr>
        <b/>
        <sz val="11"/>
        <color rgb="FF000000"/>
        <rFont val="Arial Narrow"/>
      </rPr>
      <t xml:space="preserve">
APORTA LICENCIA POR RESOLUCIÓN 1458 EXPEDIDA EL 25 DE JULIO DE 2014</t>
    </r>
  </si>
  <si>
    <r>
      <rPr>
        <b/>
        <sz val="10"/>
        <color theme="1"/>
        <rFont val="Arial Narrow"/>
      </rPr>
      <t xml:space="preserve">PROFESIONAL EN SALUD OCUPACIONAL
APORTA CARTA DE COMPROMISO
DISPONIBILIDAD 100%
</t>
    </r>
    <r>
      <rPr>
        <b/>
        <sz val="10"/>
        <color theme="1"/>
        <rFont val="Arial Narrow"/>
      </rPr>
      <t xml:space="preserve">APORTA CERTIFICADO SG-SST DE 50 HORAS DE 26 JUNIO  DE 2017
APORTA CERTIFICADO SG-SST DE 20 HORAS DE 6 SEPTIEMBRE  DE 2021
</t>
    </r>
    <r>
      <rPr>
        <b/>
        <sz val="10"/>
        <color theme="1"/>
        <rFont val="Arial Narrow"/>
      </rPr>
      <t xml:space="preserve">
APORTA LICENCIA POR RESOLUCIÓN 06269'09'2021 EXPEDIDA EL 29 DE SEPTIEMBRE DE 2021</t>
    </r>
  </si>
  <si>
    <r>
      <rPr>
        <b/>
        <sz val="11"/>
        <color rgb="FF000000"/>
        <rFont val="Arial Narrow"/>
      </rPr>
      <t xml:space="preserve">PROFESIONAL EN SALUD OCUPACIONAL 
APORTA CARTA DE COMPROMISO DISPONIBILIDAD 100% 
</t>
    </r>
    <r>
      <rPr>
        <b/>
        <sz val="11"/>
        <color rgb="FFFF0000"/>
        <rFont val="Arial Narrow"/>
      </rPr>
      <t xml:space="preserve">NO APORTA CERTIFICADO  DEL SG-SST DE 20 HORAS   
</t>
    </r>
    <r>
      <rPr>
        <b/>
        <sz val="11"/>
        <color rgb="FF000000"/>
        <rFont val="Arial Narrow"/>
      </rPr>
      <t xml:space="preserve"> APORTA LICENCIA POR RESOLUCIÓN 4052/2014</t>
    </r>
  </si>
  <si>
    <t>2.3.4</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</si>
  <si>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</si>
  <si>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</si>
  <si>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 xml:space="preserve">APORTA CARTA DE COMPROMISO DE IMPLEMENTACIÓN DE PROGRAMAS DE PREVENCIÓN Y PROTECCIÓN CONTRACAIDAS (Folio 131)
</t>
  </si>
  <si>
    <t xml:space="preserve">APORTA CARTA DE COMPROMISO DE IMPLEMENTACIÓN DE PROGRAMAS DE PREVENCIÓN Y PROTECCIÓN CONTRACAIDAS (Folio 18)
</t>
  </si>
  <si>
    <t xml:space="preserve">APORTA CARTA DE COMPROMISO DE IMPLEMENTACIÓN DE PROGRAMAS DE PREVENCIÓN Y PROTECCIÓN CONTRACAIDAS (Folio 23)
</t>
  </si>
  <si>
    <t xml:space="preserve">APORTA CARTA DE COMPROMISO DE IMPLEMENTACIÓN DE PROGRAMAS DE PREVENCIÓN Y PROTECCIÓN CONTRACAIDAS (Folio 190)
</t>
  </si>
  <si>
    <t xml:space="preserve">APORTA CARTA DE COMPROMISO DE IMPLEMENTACIÓN DE PROGRAMAS DE PREVENCIÓN Y PROTECCIÓN CONTRACAIDAS (Folio 17)
</t>
  </si>
  <si>
    <t>APORTA CARTA DE COMPROMISO DE IMPLEMENTACIÓN DE PROGRAMAS DE PREVENCIÓN Y PROTECCIÓN CONTRACAIDAS (Folio 107)</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</si>
  <si>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</si>
  <si>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</si>
  <si>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propuesta deberá presentarse en ANEXO B de la presente convocatoria pública, INDICANDO LOS PRECIOS UNITARIOS Y VALORES TOTALES EN CIFRAS REDONDEADAS SIN DECIMALES, ADEMÁS, DEBERÁ ENTREGARSE EN MEDIO FÍSICO DEBIDAMENTE FIRMADO Y EN MEDIO MAGNÉTICO, EN FORMATO EXCEL (versión 97 o superior)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</si>
  <si>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</si>
  <si>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</si>
  <si>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</si>
  <si>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</si>
  <si>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</si>
  <si>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</si>
  <si>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</si>
  <si>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</si>
  <si>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</si>
  <si>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</si>
  <si>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</si>
  <si>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</si>
  <si>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</si>
  <si>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</si>
  <si>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</si>
  <si>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</si>
  <si>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</si>
  <si>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</si>
  <si>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</si>
  <si>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</si>
  <si>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</si>
  <si>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</si>
  <si>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</si>
  <si>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</si>
  <si>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ORLANDO SANDOVAL</t>
  </si>
  <si>
    <t>ANNY MARIBEL MEDINA SANDOVAL</t>
  </si>
  <si>
    <t>JOSE LUIS GARZON</t>
  </si>
  <si>
    <t>LIDA ANGEL PEÑA</t>
  </si>
  <si>
    <t>ENRIQUE CONCHA</t>
  </si>
  <si>
    <t>JORGE ENRIQUE BARRERA MORENO</t>
  </si>
  <si>
    <t>Presidente Junta de Licitaciones y Contratos</t>
  </si>
  <si>
    <t>Vicerrector Administrativo</t>
  </si>
  <si>
    <t>PROPONENTE</t>
  </si>
  <si>
    <t>OFICIAL</t>
  </si>
  <si>
    <t>LICITACION No. 019-2023</t>
  </si>
  <si>
    <t>VALOR TOTAL EJECUTADO (VTE)</t>
  </si>
  <si>
    <t>VTEE</t>
  </si>
  <si>
    <t>% PARTICIPACION MINIMA (40%)</t>
  </si>
  <si>
    <t>40% VTE</t>
  </si>
  <si>
    <t>VTEE1</t>
  </si>
  <si>
    <t>VTEE2</t>
  </si>
  <si>
    <t>EXPERIENCIA ESPECIFICA</t>
  </si>
  <si>
    <t>CONTRATO 1</t>
  </si>
  <si>
    <t>VALOR</t>
  </si>
  <si>
    <t>RUP</t>
  </si>
  <si>
    <t>OK</t>
  </si>
  <si>
    <t>AÑO DE TERMINACION</t>
  </si>
  <si>
    <r>
      <rPr>
        <sz val="11"/>
        <color rgb="FFFF0000"/>
        <rFont val="Calibri"/>
      </rPr>
      <t xml:space="preserve">UNSPSC
</t>
    </r>
    <r>
      <rPr>
        <b/>
        <sz val="11"/>
        <color rgb="FFFF0000"/>
        <rFont val="Calibri"/>
      </rPr>
      <t xml:space="preserve"> 721515</t>
    </r>
    <r>
      <rPr>
        <sz val="11"/>
        <color rgb="FFFF0000"/>
        <rFont val="Calibri"/>
      </rPr>
      <t xml:space="preserve"> - 721015 - 721029 - 721033 - 721214 - 721513 - 721516 - 721520 - 721524 - 721525 - 951219</t>
    </r>
  </si>
  <si>
    <t xml:space="preserve">UNSPSC
 721515-721015 - 721029 - 721033  - 721513 -721524 - 721525 </t>
  </si>
  <si>
    <t>NO SE PUEDEN VERIFICAR LOS CODIGOS UNSPSC</t>
  </si>
  <si>
    <t>UNSPSC
 721515-721015 - 721029 - 721033 - 721214 - 721513 - 721516 - 721520 - 721524 - 721525 - 951219</t>
  </si>
  <si>
    <t>% PARTICIPACION</t>
  </si>
  <si>
    <t>VALOR TOTAL EJECUTADO</t>
  </si>
  <si>
    <t>CONTRATO 2</t>
  </si>
  <si>
    <t>NO OK</t>
  </si>
  <si>
    <t>XX</t>
  </si>
  <si>
    <t xml:space="preserve">UNSPSC
 </t>
  </si>
  <si>
    <t>UNSPSC
 721515-721015 - 721029 - 721033 - 721214 - 721513 -- 721520 - 721524 - 721525 - 951219</t>
  </si>
  <si>
    <t>NO SE PUEDEN VERIFICAR LOS CODIGOS</t>
  </si>
  <si>
    <t xml:space="preserve">UNSPSC
 721515 - 721015 - 721029 - 721033 - 721214 - 721513 - 721516 - 721520 - 721524 - 
721525 - 951219 - </t>
  </si>
  <si>
    <t>CONTRATO 3</t>
  </si>
  <si>
    <t xml:space="preserve">UNSPSC
</t>
  </si>
  <si>
    <t xml:space="preserve">UNSPSC
 721515-721015 - 721029 - 721033 - 721214 - 721513  - 721520 - 721524 - 721525 </t>
  </si>
  <si>
    <t>UNSPSC
XXXXX</t>
  </si>
  <si>
    <t xml:space="preserve">ORLANDO SANDOVAL </t>
  </si>
  <si>
    <t>UNIVERSIDAD DEL CAUCA - VICERRECTORIA ADMINISTRATIVA</t>
  </si>
  <si>
    <t xml:space="preserve">COMITÉ TECNICO ASESOR </t>
  </si>
  <si>
    <t>CALIFICACIÓN  FACTOR CALIDAD</t>
  </si>
  <si>
    <t>ÍTEM</t>
  </si>
  <si>
    <t>PUNTAJE</t>
  </si>
  <si>
    <t>OBSERVACION</t>
  </si>
  <si>
    <t>3.2</t>
  </si>
  <si>
    <t>ASESOR ELÉCTRICO DURANTE LA EJECUCIÓN DE LA OBRA ELECTRICA, CON DEDICACIÓN MÍNIMA DE 50% (300 puntos)</t>
  </si>
  <si>
    <r>
      <rPr>
        <b/>
        <sz val="10"/>
        <color rgb="FF000000"/>
        <rFont val="Arial Narrow"/>
      </rPr>
      <t>Asesor Eléctrico.</t>
    </r>
    <r>
      <rPr>
        <sz val="10"/>
        <color rgb="FF000000"/>
        <rFont val="Arial Narrow"/>
      </rPr>
      <t xml:space="preserve"> Un (1) ingeniero eléctrico o electricista con al menos diez (10) años de experiencia general, contados a partir de la expedición de la matrícula
profesional, con 50% de disponibilidad de tiempo en obra en la ejecución de las actividades eléctricas, y experiencia específica certificada como: ingeniero
electricista o ingeniero eléctrico o asesor eléctrico o contratista de obra eléctrica, de al menos tres (03) contratos de obra civil y/o eléctrica de, edificaciones no residenciales, que contenga actividades eléctricas de baja tensión, celebrados con entidades públicas o privadas (exceptuando estas últimas las personas naturales, consorcios o uniones temporales).
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ingeniero electricista o ingeniero eléctrico o asesor eléctrico,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eléctrica,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</si>
  <si>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b/>
        <sz val="11"/>
        <color theme="1"/>
        <rFont val="Arial Narrow"/>
      </rPr>
      <t>INGENIERO ELECTRICISTA
FECHA EXP. M.P. 22-FEBRERO-2007
VIGENCIA MAT. 23-JULIO-2023
APORTA CARTA DE COMPROMISO
DISPONIBILIDAD 50%
CONTRATO No. 01 
APORTA CERTIFICACIÓN EXPEDIDA POR ENTE PRIVADO COMO INGENIERO ELECTRICISTA EN OBRA CIVIL DE EDIFICACION NO RESIDENCIAL. 
APORTA CONTRATO DE PRESTACION DE SERVICIOS, ACTA DE RECIBO FINAL Y 
ACTA DE LIQUIDACION FINAL EN OBRA CIVIL DE EDIFICACION NO RESIDENCIAL 
QUE CONTIENE ACTIVIDADES ELECTRICAS DE BAJA TENSION
CONTRATO No. 02
APORTA CERTIFICACIÓN EXPEDIDA POR ENTE PRIVADO COMO INGENIERO ELECTRICISTA EN MANTENIMIENTO DE EDIFICACION NO RESIDENCIAL.
 APORTA CONTRATO DE PRESTACION DE SERVICIOS, ACTA DE RECIBO FINAL Y 
ACTA DE LIQUIDACION FINAL EN MANTENIMIENTO DE EDIFICACION NO RESIDENCIAL 
QUE CONTIENE ACTIVIDADES ELECTRICAS DE BAJA TENSION
CONTRATO No. 03
APORTA CERTIFICACIÓN EXPEDIDA POR ENTE PRIVADO COMO INGENIERO ELECTRICISTA EN MEJORAMIENTO, ADECUACIÓN Y MANTENIMIENTO DE EDIFICACION NO RESIDENCIAL. 
APORTA CONTRATO DE PRESTACION DE SERVICIOS, ACTA DE RECIBO FINAL Y 
ACTA DE LIQUIDACION FINAL EN MEJORAMIENTO, ADECUACIÓN Y MANTENIMIENTO DE EDIFICACION NO RESIDENCIAL
QUE CONTIENE ACTIVIDADES ELECTRICAS DE BAJA TENSION</t>
    </r>
    <r>
      <rPr>
        <b/>
        <sz val="11"/>
        <color rgb="FFFF0000"/>
        <rFont val="Arial Narrow"/>
      </rPr>
      <t xml:space="preserve">
</t>
    </r>
  </si>
  <si>
    <r>
      <rPr>
        <b/>
        <sz val="11"/>
        <color theme="1"/>
        <rFont val="Arial Narrow"/>
      </rPr>
      <t>INGENIERO ELECTRICISTA</t>
    </r>
    <r>
      <rPr>
        <b/>
        <sz val="11"/>
        <color rgb="FFFF0000"/>
        <rFont val="Arial Narrow"/>
      </rPr>
      <t xml:space="preserve">
</t>
    </r>
    <r>
      <rPr>
        <b/>
        <sz val="11"/>
        <color theme="1"/>
        <rFont val="Arial Narrow"/>
      </rPr>
      <t>FECHA EXP. M.P. 03-NOVIEMBRE-1998
VIGENCIA MAT. 08-MAYO-2023</t>
    </r>
    <r>
      <rPr>
        <b/>
        <sz val="11"/>
        <color rgb="FFFF0000"/>
        <rFont val="Arial Narrow"/>
      </rPr>
      <t xml:space="preserve">
NO APORTA CARTA DE COMPROMISO COMO ASESOR ELECTRICO SINO COMO ASESOR ELECTRÓNICO</t>
    </r>
    <r>
      <rPr>
        <b/>
        <sz val="11"/>
        <color theme="1"/>
        <rFont val="Arial Narrow"/>
      </rPr>
      <t xml:space="preserve">
</t>
    </r>
    <r>
      <rPr>
        <b/>
        <sz val="11"/>
        <color rgb="FFFF0000"/>
        <rFont val="Arial Narrow"/>
      </rPr>
      <t xml:space="preserve">
</t>
    </r>
    <r>
      <rPr>
        <b/>
        <sz val="11"/>
        <color theme="1"/>
        <rFont val="Arial Narrow"/>
      </rPr>
      <t xml:space="preserve">CONTRATO No. 01 
APORTA ACTA DE RECIBO Y LIQUIDACIÓN FINAL EXPEDIDA POR ENTIDAD PÚBLICA COMO CONTRATISTA EN OBRA DE CONSTRUCCION DE REDES ELECTRICAS DE EDIFICACION NO RESIDENCIAL. </t>
    </r>
    <r>
      <rPr>
        <b/>
        <sz val="11"/>
        <color rgb="FFFF0000"/>
        <rFont val="Arial Narrow"/>
      </rPr>
      <t xml:space="preserve">
QUE NO CONTIENE ACTIVIDADES ELECTRICAS DE BAJA TENSION
</t>
    </r>
    <r>
      <rPr>
        <b/>
        <sz val="11"/>
        <color theme="1"/>
        <rFont val="Arial Narrow"/>
      </rPr>
      <t xml:space="preserve">CONTRATO No. 02
APORTA ACTA DE RECIBO DEFINITIVO Y LIQUIDACIÓN FINAL EXPEDIDA POR ENTIDAD PÚBLICA COMO CONTRATISTA 
EN OBRA DE CONSTRUCCIÓN DE REDES DE BAJA TENSION EN EDIFICACION NO RESIDENCIAL </t>
    </r>
    <r>
      <rPr>
        <b/>
        <sz val="11"/>
        <color rgb="FFFF0000"/>
        <rFont val="Arial Narrow"/>
      </rPr>
      <t xml:space="preserve">
NO SE PUEDE VERIFICAR EN EL DOCUMEMENTO APORTADO SI LAS ACTIVIDADES ELECTRICAS DE BAJA TENSION
</t>
    </r>
    <r>
      <rPr>
        <b/>
        <sz val="11"/>
        <color theme="1"/>
        <rFont val="Arial Narrow"/>
      </rPr>
      <t>CONTRATO No. 03</t>
    </r>
    <r>
      <rPr>
        <b/>
        <sz val="11"/>
        <color rgb="FFFF0000"/>
        <rFont val="Arial Narrow"/>
      </rPr>
      <t xml:space="preserve">
</t>
    </r>
    <r>
      <rPr>
        <b/>
        <sz val="11"/>
        <color theme="1"/>
        <rFont val="Arial Narrow"/>
      </rPr>
      <t>APORTA ACTA DE LIQUIDACIÓN FINAL EXPEDIDA POR ENTIDAD PUBLICA COMO CONTRATISTA EN OBRA DE 
CONSTRUCCIÓN DE REDES ELECTRICAS DE EDIFICACION NO RESIDENCIAL.</t>
    </r>
    <r>
      <rPr>
        <b/>
        <sz val="11"/>
        <color rgb="FFFF0000"/>
        <rFont val="Arial Narrow"/>
      </rPr>
      <t xml:space="preserve"> </t>
    </r>
    <r>
      <rPr>
        <b/>
        <sz val="11"/>
        <color theme="1"/>
        <rFont val="Arial Narrow"/>
      </rPr>
      <t xml:space="preserve">
NO SE PUEDE VERIFICAR EN EL DOCUMEMENTO APORTADO SI LAS ACTIVIDADES ELECTRICAS DE BAJA TENSION
</t>
    </r>
  </si>
  <si>
    <r>
      <rPr>
        <b/>
        <sz val="11"/>
        <color theme="1"/>
        <rFont val="Arial Narrow"/>
      </rPr>
      <t xml:space="preserve">INGENIERO ELECTRICISTA
FECHA EXP. M.P. 6 MAYO DE 1986
VIGENCIA MAT. 01-AGOSTO-2023
APORTA CARTA DE COMPROMISO
DISPONIBILIDAD 50%
CONTRATO No. 01 
APORTA ACTA DE LIQUIDACIÒN DEL CONTRATO DE OBRA EXPEDIDO POR UNA ENTIDAD PUBLICA  COMO CONTRATISTA EN CONSTRUCCION DE INSTALACION DE REDES ELECTRICAS DE EDIFICACIONES NO RESIDENCIALES .
CONTRATO No. 02
APORTA CERTIFICACION   EXPEDIDA POR ENTIDAD  PRIVADA  COMO INGENIERO ELECTRICISTA EN LA CONSTRUCCION EJECUCION Y CONTROL DE INSTALACIONES ELECTRICAS </t>
    </r>
    <r>
      <rPr>
        <b/>
        <sz val="11"/>
        <color rgb="FFFF0000"/>
        <rFont val="Arial Narrow"/>
      </rPr>
      <t xml:space="preserve"> </t>
    </r>
    <r>
      <rPr>
        <b/>
        <sz val="11"/>
        <color theme="1"/>
        <rFont val="Arial Narrow"/>
      </rPr>
      <t xml:space="preserve">DE EDIFICACION NO RESIDENCIAL, APORTA CONTRATO DE PRESTACION DE SERVICIOS Y ACTA DE LIQUIDACION DEL CONTRATO DE OBRA.
CONTRATO No. 03
APORTA CERTIFICACION   EXPEDIDA POR ENTIDAD  PRIVADA COMO INGENIERO ELECTRICISTA  EN CONSTRUCCION  DE OBRA DE EDIFICACION NO RESIDENCIAL. </t>
    </r>
    <r>
      <rPr>
        <b/>
        <sz val="11"/>
        <color rgb="FFFF0000"/>
        <rFont val="Arial Narrow"/>
      </rPr>
      <t xml:space="preserve">
</t>
    </r>
    <r>
      <rPr>
        <b/>
        <sz val="11"/>
        <color theme="1"/>
        <rFont val="Arial Narrow"/>
      </rPr>
      <t>APORTA CONTRATO DE PRESTACION DE SERVICIOS Y ACTA DE LIQUIDACION DEL CONTRATO DE OBRA.</t>
    </r>
    <r>
      <rPr>
        <b/>
        <sz val="11"/>
        <color rgb="FFFF0000"/>
        <rFont val="Arial Narrow"/>
      </rPr>
      <t xml:space="preserve">
</t>
    </r>
  </si>
  <si>
    <t xml:space="preserve">
INGENIERO ELECTRICISTA
FECHA EXP. M.P. 2009
VIGENCIA MAT. 5-JULIO-2023
APORTA CARTA DE COMPROMISO
DISPONIBILIDAD 50%
CONTRATO 01
APORTA CERTIFICACIÓN EXPEDIDA POR ENTIDAD PRIVADA COMO INGENIERO ELECTRICO, ADEMAS  APORTA CONTRATO DE PRESTACION DE SERVICIOOS, EL ACTA DE LIQUIDACION DEL CONTRATO DE OBRA SUSCRITO POR ENTIDAD PUBLICA Y ACTA DE RECIBO FINAL DE OBRA SUSCRITO POR ENTIDAD PUBLICA
CONTRATO 02
APORTA CERTIFICACIÓN EXPEDIDA POR ENTIDAD PRIVADA COMO INGENIERO ELECTRICO, ADEMAS  APORTA CONTRATO DE PRESTACION DE SERVICIOOS, EL ACTA DE LIQUIDACION DEL CONTRATO DE OBRA SUSCRITO POR ENTIDAD PUBLICA Y ACTA DE RECIBO FINAL DE OBRA SUSCRITO POR ENTIDAD PUBLICA
CONTRATO 03
APORTA CERTIFICACIÓN EXPEDIDA POR ENTIDAD PRIVADA COMO INGENIERO ELECTRICO, ADEMAS  APORTA CONTRATO DE PRESTACION DE SERVICIOOS, EL ACTA DE LIQUIDACION DEL CONTRATO DE OBRA SUSCRITO POR ENTIDAD PUBLICA Y ACTA DE RECIBO FINAL DE OBRA SUSCRITO POR ENTIDAD PUBLICA</t>
  </si>
  <si>
    <r>
      <rPr>
        <b/>
        <sz val="11"/>
        <color rgb="FF000000"/>
        <rFont val="Arial Narrow"/>
      </rPr>
      <t xml:space="preserve">INGENIERO ELECTRICISTA
 FECHA EXP. M.P. 02-FEBRERO-1995
 VIGENCIA MAT. 01-AGOSTO-2023
</t>
    </r>
    <r>
      <rPr>
        <b/>
        <sz val="11"/>
        <color rgb="FFFF0000"/>
        <rFont val="Arial Narrow"/>
      </rPr>
      <t xml:space="preserve"> APORTA CARTA DE COMPROMISO DISPONIBILIDAD 100% 
</t>
    </r>
    <r>
      <rPr>
        <b/>
        <sz val="11"/>
        <color rgb="FF000000"/>
        <rFont val="Arial Narrow"/>
      </rPr>
      <t>CONTRATO No. 01 
APORTA CERTIFICACIÓN EXPEDIDA POR ENTE PRIVADO COMO ELECTRICISTA EN REDES DE BAJA TENSION 
 APORTA CONTRATO DE PRESTACION DE SERVICIOS, ACTA DE RECIBO Y LIQUIDACION FINAL EN OBRA CIVIL DE EDIFICACION NO RESIDENCIAL QUE CONTIENE ACTIVIDADES ELECTRICAS DE BAJA TENSION
CONTRATO No. 02 
APORTA CERTIFICACIÓN EXPEDIDA POR ENTE PRIVADO COMO ELECTRICISTA EN REDES DE BAJA TENSION 
APORTA CONTRATO DE PRESTACION DE SERVICIOS, ACTA DE RECIBI FINAL Y ACTA DE LIQUIDACION EN AMPLIACION DE EDIFICACION NO RESIDENCIAL</t>
    </r>
    <r>
      <rPr>
        <b/>
        <sz val="11"/>
        <color rgb="FFFF0000"/>
        <rFont val="Arial Narrow"/>
      </rPr>
      <t xml:space="preserve"> NO SE EVIDENCIAN ACTIVIDADES ELECTRICAS DE BAJA TENSION </t>
    </r>
    <r>
      <rPr>
        <b/>
        <sz val="11"/>
        <color rgb="FF000000"/>
        <rFont val="Arial Narrow"/>
      </rPr>
      <t xml:space="preserve">
CONTRATO No. 03 
APORTA CERTIFICACIÓN EXPEDIDA POR ENTE PRIVADO COMO ELECTRICISTA EN REDES DE BAJA TENSION
 APORTA CONTRATO DE PRESTACION DE SERVICIOS, ACTA DE LIQUIDACION FINAL EN  ADECUACIÓN  DE EDIFICACION NO RESIDENCIAL QUE CONTIENE ACTIVIDADES ELECTRICAS DE BAJA TENSION</t>
    </r>
  </si>
  <si>
    <t>3.3</t>
  </si>
  <si>
    <t xml:space="preserve"> NÚMERO DE CUADRILLAS DE TRABAJO SIMULTANEAS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</si>
  <si>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</si>
  <si>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MENOS DE TRES (3) CUADRILLAS DE TRABAJO
SIMULTANEAS</t>
  </si>
  <si>
    <t>APORTA CARTA DE COMPROMISO DE EJECUTAR EL CONTRATO CON CINCO(5) CUADRILLAS DE TRABAJO SIMULTANEAS
(Folio 167)</t>
  </si>
  <si>
    <t>APORTA CARTAs DE COMPROMISO DE PERSONAL PARA EJECUTAR EL CONTRATO CON CUATRO(4) CUADRILLAS DE TRABAJO SIMULTANEAS
(Folio 238-262)</t>
  </si>
  <si>
    <t>APORTA CARTA DE COMPROMISO DE PERSONAL PARA EJECUTAR EL CONTRATO CON MAS DE TRES(3) CUADRILLAS DE TRABAJO SIMULTANEAS
(Folio 24)</t>
  </si>
  <si>
    <t>APORTA CARTA DE COMPROMISO DE PERSONAL PARA EJECUTAR EL CONTRATO CON TRES(3) CUADRILLAS DE TRABAJO SIMULTANEAS
(Folio 209)</t>
  </si>
  <si>
    <t>APORTA CARTA DE COMPROMISO DE PERSONAL PARA EJECUTAR EL CONTRATO CON CUATRO (4) CUADRILLAS DE TRABAJO SIMULTANEAS
(Folio 65)</t>
  </si>
  <si>
    <t>APORTA CARTA DE COMPROMISO DE PERSONAL PARA EJECUTAR EL CONTRATO CON CUATRO (4) CUADRILLAS DE TRABAJO SIMULTANEAS
(Folio 115)</t>
  </si>
  <si>
    <t xml:space="preserve">MAS DE TRES (3) CUADRILLAS DE TRABAJO
SIMULTÁNEAS </t>
  </si>
  <si>
    <t xml:space="preserve">PUNTAJE MAXIMO </t>
  </si>
  <si>
    <t>PUNTAJE TOTAL</t>
  </si>
  <si>
    <t>Ítem</t>
  </si>
  <si>
    <t>Descripción
(Actividades de referencia)</t>
  </si>
  <si>
    <t>C #1</t>
  </si>
  <si>
    <t>C #2</t>
  </si>
  <si>
    <t>C #3</t>
  </si>
  <si>
    <t>Consolidado</t>
  </si>
  <si>
    <t>1</t>
  </si>
  <si>
    <t>CIMENTACIÓN</t>
  </si>
  <si>
    <t>2</t>
  </si>
  <si>
    <t>REDES HIDRAULICAS Y SANITARIAS</t>
  </si>
  <si>
    <t>3</t>
  </si>
  <si>
    <t>ESTRUCTURAS DE CONCRETO (Vigas y columnas)</t>
  </si>
  <si>
    <t>VIGAS</t>
  </si>
  <si>
    <t>COLUMNAS</t>
  </si>
  <si>
    <t>4</t>
  </si>
  <si>
    <t>MAMPOSTERIA Y REPELLOS</t>
  </si>
  <si>
    <t>5</t>
  </si>
  <si>
    <t>ESTRUCTURA METALICA</t>
  </si>
  <si>
    <t>6</t>
  </si>
  <si>
    <t>CUBIERTA</t>
  </si>
  <si>
    <t>7</t>
  </si>
  <si>
    <t>CARPINTERIA METALICA O MADERA O DE ALUMINIO</t>
  </si>
  <si>
    <t>8</t>
  </si>
  <si>
    <t>REDES ELECTRICAS (Alimentadores o acometidas, y Tableros de distribución, y Salidas de potencia normal o regulada, e interruptores, y salidas de iluminación)</t>
  </si>
  <si>
    <t>Alimentadores o acometidas</t>
  </si>
  <si>
    <t>Tableros de distribución</t>
  </si>
  <si>
    <t>Salidas de potencia normal o regulada</t>
  </si>
  <si>
    <t>interruptores</t>
  </si>
  <si>
    <t>salidas de iluminación</t>
  </si>
  <si>
    <t>9</t>
  </si>
  <si>
    <t>LUMINARIAS</t>
  </si>
  <si>
    <t>10</t>
  </si>
  <si>
    <t>CIELO FALSO</t>
  </si>
  <si>
    <t>11</t>
  </si>
  <si>
    <t>ENCHAPE CERAMICO</t>
  </si>
  <si>
    <t>12</t>
  </si>
  <si>
    <t>PISOS</t>
  </si>
  <si>
    <t>13</t>
  </si>
  <si>
    <t>PINTURA</t>
  </si>
  <si>
    <t>14</t>
  </si>
  <si>
    <t>APARATOS SANITARIOS</t>
  </si>
  <si>
    <t>OBSERVACIONES</t>
  </si>
  <si>
    <t>VALIDACIÓN FINAL</t>
  </si>
  <si>
    <t>JOSE LUIS  GARZON</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</si>
  <si>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</si>
  <si>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</si>
  <si>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</si>
  <si>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</si>
  <si>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</si>
  <si>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</si>
  <si>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</si>
  <si>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</si>
  <si>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</si>
  <si>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</si>
  <si>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</si>
  <si>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</si>
  <si>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</si>
  <si>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</si>
  <si>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</si>
  <si>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</si>
  <si>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</si>
  <si>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</si>
  <si>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</si>
  <si>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</si>
  <si>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</si>
  <si>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</si>
  <si>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</si>
  <si>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</si>
  <si>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</si>
  <si>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</si>
  <si>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</si>
  <si>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</si>
  <si>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</si>
  <si>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</si>
  <si>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</si>
  <si>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</si>
  <si>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</si>
  <si>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</si>
  <si>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</si>
  <si>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</si>
  <si>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</si>
  <si>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</si>
  <si>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</si>
  <si>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</si>
  <si>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</si>
  <si>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</si>
  <si>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</si>
  <si>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</si>
  <si>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</si>
  <si>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</si>
  <si>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</si>
  <si>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</si>
  <si>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</si>
  <si>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</si>
  <si>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</si>
  <si>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</si>
  <si>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</si>
  <si>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</si>
  <si>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</si>
  <si>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</si>
  <si>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</si>
  <si>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</si>
  <si>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</si>
  <si>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</si>
  <si>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</si>
  <si>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</si>
  <si>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</si>
  <si>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</si>
  <si>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</si>
  <si>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</si>
  <si>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</si>
  <si>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</si>
  <si>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</si>
  <si>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</si>
  <si>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</si>
  <si>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</si>
  <si>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</si>
  <si>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</si>
  <si>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</si>
  <si>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</si>
  <si>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</si>
  <si>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</si>
  <si>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</si>
  <si>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</si>
  <si>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</si>
  <si>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</si>
  <si>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</si>
  <si>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</si>
  <si>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</si>
  <si>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</si>
  <si>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</si>
  <si>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</si>
  <si>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</si>
  <si>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</si>
  <si>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</si>
  <si>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</si>
  <si>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</si>
  <si>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</si>
  <si>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</si>
  <si>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</si>
  <si>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</si>
  <si>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</si>
  <si>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</si>
  <si>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</si>
  <si>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</si>
  <si>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</si>
  <si>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</si>
  <si>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</si>
  <si>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</si>
  <si>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</si>
  <si>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</si>
  <si>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</si>
  <si>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</si>
  <si>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</si>
  <si>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</si>
  <si>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</si>
  <si>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</si>
  <si>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</si>
  <si>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</si>
  <si>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</si>
  <si>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</si>
  <si>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</si>
  <si>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</si>
  <si>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</si>
  <si>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</si>
  <si>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</si>
  <si>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</si>
  <si>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</si>
  <si>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</si>
  <si>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</si>
  <si>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</si>
  <si>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</si>
  <si>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</si>
  <si>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</si>
  <si>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</si>
  <si>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</si>
  <si>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</si>
  <si>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</si>
  <si>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</si>
  <si>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</si>
  <si>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</si>
  <si>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</si>
  <si>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</si>
  <si>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</si>
  <si>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</si>
  <si>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</si>
  <si>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</si>
  <si>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</si>
  <si>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</si>
  <si>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</si>
  <si>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</si>
  <si>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</si>
  <si>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</si>
  <si>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</si>
  <si>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</si>
  <si>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</si>
  <si>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</si>
  <si>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</si>
  <si>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</si>
  <si>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</si>
  <si>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</si>
  <si>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</si>
  <si>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</si>
  <si>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</si>
  <si>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</si>
  <si>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</si>
  <si>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</si>
  <si>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</si>
  <si>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</si>
  <si>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</si>
  <si>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</si>
  <si>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</si>
  <si>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</si>
  <si>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</si>
  <si>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</si>
  <si>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</si>
  <si>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</si>
  <si>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</si>
  <si>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</si>
  <si>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</si>
  <si>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</si>
  <si>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</si>
  <si>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</si>
  <si>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</si>
  <si>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</si>
  <si>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</si>
  <si>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</si>
  <si>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</si>
  <si>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</si>
  <si>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</si>
  <si>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</si>
  <si>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</si>
  <si>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</si>
  <si>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</si>
  <si>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</si>
  <si>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</si>
  <si>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</si>
  <si>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</si>
  <si>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</si>
  <si>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</si>
  <si>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</si>
  <si>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</si>
  <si>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</si>
  <si>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</si>
  <si>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</si>
  <si>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</si>
  <si>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</si>
  <si>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</si>
  <si>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</si>
  <si>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</si>
  <si>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</si>
  <si>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</si>
  <si>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</si>
  <si>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</si>
  <si>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</si>
  <si>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2.3.3</t>
  </si>
  <si>
    <t>Esmalte sobre canales y bajantes, incluye andamio certificado y equipo para trabajo en alturas</t>
  </si>
  <si>
    <t>2.4</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</si>
  <si>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</si>
  <si>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</si>
  <si>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</si>
  <si>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</si>
  <si>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</si>
  <si>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</si>
  <si>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</si>
  <si>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</si>
  <si>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</si>
  <si>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</si>
  <si>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</si>
  <si>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</si>
  <si>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</si>
  <si>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</si>
  <si>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</si>
  <si>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</si>
  <si>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</si>
  <si>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</si>
  <si>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</si>
  <si>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</si>
  <si>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</si>
  <si>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</si>
  <si>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</si>
  <si>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</si>
  <si>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</si>
  <si>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</si>
  <si>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</si>
  <si>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</si>
  <si>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</si>
  <si>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</si>
  <si>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</si>
  <si>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</si>
  <si>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</si>
  <si>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</si>
  <si>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</si>
  <si>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</si>
  <si>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</si>
  <si>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</si>
  <si>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</si>
  <si>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</si>
  <si>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</si>
  <si>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</si>
  <si>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</si>
  <si>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</si>
  <si>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</si>
  <si>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</si>
  <si>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</si>
  <si>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</si>
  <si>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</si>
  <si>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</si>
  <si>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</si>
  <si>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</si>
  <si>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</si>
  <si>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</si>
  <si>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</si>
  <si>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</si>
  <si>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</si>
  <si>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</si>
  <si>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</si>
  <si>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</si>
  <si>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</si>
  <si>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</si>
  <si>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</si>
  <si>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</si>
  <si>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</si>
  <si>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</si>
  <si>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</si>
  <si>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</si>
  <si>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</si>
  <si>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</si>
  <si>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</si>
  <si>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</si>
  <si>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</si>
  <si>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</si>
  <si>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</si>
  <si>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</si>
  <si>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</si>
  <si>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</si>
  <si>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</si>
  <si>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</si>
  <si>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</si>
  <si>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</si>
  <si>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</si>
  <si>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</si>
  <si>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</si>
  <si>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</si>
  <si>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</si>
  <si>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</si>
  <si>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</si>
  <si>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</si>
  <si>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</si>
  <si>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</si>
  <si>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</si>
  <si>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</si>
  <si>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</si>
  <si>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</si>
  <si>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</si>
  <si>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</si>
  <si>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</si>
  <si>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</si>
  <si>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</si>
  <si>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</si>
  <si>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</si>
  <si>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</si>
  <si>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</si>
  <si>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</si>
  <si>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</si>
  <si>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</si>
  <si>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</si>
  <si>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</si>
  <si>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</si>
  <si>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</si>
  <si>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</si>
  <si>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</si>
  <si>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</si>
  <si>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</si>
  <si>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</si>
  <si>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</si>
  <si>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</si>
  <si>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</si>
  <si>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</si>
  <si>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</si>
  <si>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</si>
  <si>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</si>
  <si>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</si>
  <si>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</si>
  <si>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</si>
  <si>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</si>
  <si>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</si>
  <si>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</si>
  <si>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</si>
  <si>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</si>
  <si>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</si>
  <si>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</si>
  <si>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</si>
  <si>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</si>
  <si>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</si>
  <si>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</si>
  <si>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</si>
  <si>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</si>
  <si>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</si>
  <si>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</si>
  <si>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</si>
  <si>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</si>
  <si>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</si>
  <si>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</si>
  <si>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</si>
  <si>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</si>
  <si>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</si>
  <si>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</si>
  <si>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</si>
  <si>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</si>
  <si>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</si>
  <si>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</si>
  <si>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</si>
  <si>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</si>
  <si>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</si>
  <si>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</si>
  <si>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</si>
  <si>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</si>
  <si>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</si>
  <si>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</si>
  <si>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</si>
  <si>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</si>
  <si>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</si>
  <si>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</si>
  <si>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</si>
  <si>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</si>
  <si>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</si>
  <si>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</si>
  <si>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</si>
  <si>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</si>
  <si>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</si>
  <si>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</si>
  <si>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</si>
  <si>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</si>
  <si>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</si>
  <si>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</si>
  <si>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</si>
  <si>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</si>
  <si>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</si>
  <si>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</si>
  <si>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</si>
  <si>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</si>
  <si>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</si>
  <si>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</si>
  <si>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</si>
  <si>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</si>
  <si>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</si>
  <si>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</si>
  <si>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</si>
  <si>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</si>
  <si>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</si>
  <si>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</si>
  <si>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</si>
  <si>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</si>
  <si>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</si>
  <si>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</si>
  <si>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</si>
  <si>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</si>
  <si>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</si>
  <si>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</si>
  <si>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</si>
  <si>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</si>
  <si>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</si>
  <si>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</si>
  <si>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</si>
  <si>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</si>
  <si>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</si>
  <si>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</si>
  <si>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</si>
  <si>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</si>
  <si>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</si>
  <si>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</si>
  <si>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</si>
  <si>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</si>
  <si>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</si>
  <si>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</si>
  <si>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</si>
  <si>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</si>
  <si>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</si>
  <si>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</si>
  <si>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</si>
  <si>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</si>
  <si>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</si>
  <si>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</si>
  <si>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</si>
  <si>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</si>
  <si>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</si>
  <si>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</si>
  <si>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</si>
  <si>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</si>
  <si>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</si>
  <si>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</si>
  <si>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</si>
  <si>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</si>
  <si>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</si>
  <si>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</si>
  <si>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</si>
  <si>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</si>
  <si>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</si>
  <si>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</si>
  <si>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</si>
  <si>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</si>
  <si>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</si>
  <si>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</si>
  <si>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</si>
  <si>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</si>
  <si>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</si>
  <si>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</si>
  <si>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</si>
  <si>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</si>
  <si>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</si>
  <si>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</si>
  <si>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</si>
  <si>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</si>
  <si>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</si>
  <si>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</si>
  <si>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</si>
  <si>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</si>
  <si>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</si>
  <si>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</si>
  <si>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</si>
  <si>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</si>
  <si>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</si>
  <si>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</si>
  <si>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</si>
  <si>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</si>
  <si>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</si>
  <si>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</si>
  <si>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</si>
  <si>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</si>
  <si>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</si>
  <si>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</si>
  <si>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</si>
  <si>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</si>
  <si>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</si>
  <si>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</si>
  <si>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</si>
  <si>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</si>
  <si>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</si>
  <si>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</si>
  <si>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</si>
  <si>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</si>
  <si>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</si>
  <si>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</si>
  <si>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</si>
  <si>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</si>
  <si>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</si>
  <si>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</si>
  <si>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</si>
  <si>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</si>
  <si>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</si>
  <si>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</si>
  <si>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</si>
  <si>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</si>
  <si>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</si>
  <si>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</si>
  <si>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</si>
  <si>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</si>
  <si>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</si>
  <si>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</si>
  <si>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</si>
  <si>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</si>
  <si>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</si>
  <si>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</si>
  <si>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</si>
  <si>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</si>
  <si>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</si>
  <si>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</si>
  <si>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</si>
  <si>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</si>
  <si>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</si>
  <si>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</si>
  <si>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</si>
  <si>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</si>
  <si>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</si>
  <si>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</si>
  <si>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</si>
  <si>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</si>
  <si>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</si>
  <si>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</si>
  <si>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</si>
  <si>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</si>
  <si>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</si>
  <si>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</si>
  <si>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</si>
  <si>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</si>
  <si>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</si>
  <si>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</si>
  <si>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</si>
  <si>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</si>
  <si>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</si>
  <si>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</si>
  <si>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</si>
  <si>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</si>
  <si>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</si>
  <si>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</si>
  <si>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</si>
  <si>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</si>
  <si>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</si>
  <si>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</si>
  <si>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</si>
  <si>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</si>
  <si>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</si>
  <si>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</si>
  <si>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</si>
  <si>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</si>
  <si>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</si>
  <si>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</si>
  <si>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</si>
  <si>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</si>
  <si>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</si>
  <si>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</si>
  <si>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</si>
  <si>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</si>
  <si>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</si>
  <si>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</si>
  <si>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</si>
  <si>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</si>
  <si>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</si>
  <si>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</si>
  <si>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</si>
  <si>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</si>
  <si>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</si>
  <si>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</si>
  <si>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</si>
  <si>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</si>
  <si>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</si>
  <si>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</si>
  <si>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</si>
  <si>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</si>
  <si>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</si>
  <si>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</si>
  <si>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</si>
  <si>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</si>
  <si>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</si>
  <si>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</si>
  <si>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</si>
  <si>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</si>
  <si>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</si>
  <si>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</si>
  <si>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</si>
  <si>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</si>
  <si>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</si>
  <si>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</si>
  <si>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</si>
  <si>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</si>
  <si>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</si>
  <si>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</si>
  <si>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</si>
  <si>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</si>
  <si>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</si>
  <si>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</si>
  <si>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</si>
  <si>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</si>
  <si>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</si>
  <si>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</si>
  <si>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</si>
  <si>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</si>
  <si>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</si>
  <si>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</si>
  <si>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</si>
  <si>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</si>
  <si>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</si>
  <si>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</si>
  <si>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</si>
  <si>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</si>
  <si>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</si>
  <si>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</si>
  <si>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</si>
  <si>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</si>
  <si>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</si>
  <si>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</si>
  <si>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</si>
  <si>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</si>
  <si>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</si>
  <si>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</si>
  <si>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</si>
  <si>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</si>
  <si>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</si>
  <si>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</si>
  <si>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</si>
  <si>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</si>
  <si>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</si>
  <si>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</si>
  <si>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</si>
  <si>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</si>
  <si>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</si>
  <si>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</si>
  <si>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</si>
  <si>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</si>
  <si>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</si>
  <si>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</si>
  <si>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</si>
  <si>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</si>
  <si>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</si>
  <si>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</si>
  <si>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</si>
  <si>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</si>
  <si>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</si>
  <si>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</si>
  <si>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</si>
  <si>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</si>
  <si>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</si>
  <si>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</si>
  <si>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</si>
  <si>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</si>
  <si>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</si>
  <si>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</si>
  <si>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</si>
  <si>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</si>
  <si>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</si>
  <si>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</si>
  <si>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</si>
  <si>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</si>
  <si>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</si>
  <si>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</si>
  <si>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</si>
  <si>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</si>
  <si>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</si>
  <si>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</si>
  <si>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</si>
  <si>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</si>
  <si>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</si>
  <si>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</si>
  <si>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</si>
  <si>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</si>
  <si>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</si>
  <si>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</si>
  <si>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</si>
  <si>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</si>
  <si>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</si>
  <si>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</si>
  <si>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</si>
  <si>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</si>
  <si>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</si>
  <si>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</si>
  <si>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</si>
  <si>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</si>
  <si>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</si>
  <si>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</si>
  <si>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</si>
  <si>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</si>
  <si>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</si>
  <si>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</si>
  <si>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</si>
  <si>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</si>
  <si>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</si>
  <si>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</si>
  <si>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</si>
  <si>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</si>
  <si>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</si>
  <si>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</si>
  <si>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</si>
  <si>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</si>
  <si>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</si>
  <si>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</si>
  <si>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</si>
  <si>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</si>
  <si>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</si>
  <si>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</si>
  <si>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</si>
  <si>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</si>
  <si>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</si>
  <si>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</si>
  <si>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</si>
  <si>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</si>
  <si>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</si>
  <si>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</si>
  <si>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</si>
  <si>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</si>
  <si>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</si>
  <si>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</si>
  <si>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</si>
  <si>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</si>
  <si>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</si>
  <si>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</si>
  <si>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</si>
  <si>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</si>
  <si>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</si>
  <si>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</si>
  <si>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</si>
  <si>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</si>
  <si>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</si>
  <si>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</si>
  <si>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</si>
  <si>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</si>
  <si>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</si>
  <si>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</si>
  <si>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</si>
  <si>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</si>
  <si>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</si>
  <si>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</si>
  <si>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</si>
  <si>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</si>
  <si>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</si>
  <si>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</si>
  <si>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</si>
  <si>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</si>
  <si>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</si>
  <si>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</si>
  <si>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</si>
  <si>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</si>
  <si>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</si>
  <si>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</si>
  <si>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</si>
  <si>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</si>
  <si>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</si>
  <si>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</si>
  <si>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</si>
  <si>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</si>
  <si>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</si>
  <si>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</si>
  <si>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</si>
  <si>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</si>
  <si>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</si>
  <si>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</si>
  <si>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</si>
  <si>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</si>
  <si>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</si>
  <si>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</si>
  <si>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</si>
  <si>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</si>
  <si>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</si>
  <si>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</si>
  <si>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</si>
  <si>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</si>
  <si>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</si>
  <si>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</si>
  <si>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</si>
  <si>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</si>
  <si>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</si>
  <si>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</si>
  <si>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</si>
  <si>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</si>
  <si>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</si>
  <si>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</si>
  <si>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</si>
  <si>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</si>
  <si>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</si>
  <si>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</si>
  <si>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</si>
  <si>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</si>
  <si>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</si>
  <si>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</si>
  <si>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</si>
  <si>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</si>
  <si>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</si>
  <si>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</si>
  <si>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</si>
  <si>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</si>
  <si>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</si>
  <si>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</si>
  <si>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</si>
  <si>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</si>
  <si>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</si>
  <si>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</si>
  <si>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</si>
  <si>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</si>
  <si>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</si>
  <si>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</si>
  <si>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</si>
  <si>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</si>
  <si>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</si>
  <si>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</si>
  <si>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</si>
  <si>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</si>
  <si>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</si>
  <si>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</si>
  <si>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</si>
  <si>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</si>
  <si>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</si>
  <si>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</si>
  <si>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</si>
  <si>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</si>
  <si>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</si>
  <si>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</si>
  <si>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</si>
  <si>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</si>
  <si>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</si>
  <si>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</si>
  <si>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</si>
  <si>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</si>
  <si>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</si>
  <si>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</si>
  <si>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</si>
  <si>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</si>
  <si>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</si>
  <si>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</si>
  <si>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</si>
  <si>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</si>
  <si>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</si>
  <si>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</si>
  <si>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</si>
  <si>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</si>
  <si>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</si>
  <si>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</si>
  <si>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</si>
  <si>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</si>
  <si>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</si>
  <si>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</si>
  <si>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</si>
  <si>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</si>
  <si>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</si>
  <si>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</si>
  <si>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</si>
  <si>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</si>
  <si>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</si>
  <si>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</si>
  <si>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</si>
  <si>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</si>
  <si>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</si>
  <si>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</si>
  <si>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</si>
  <si>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</si>
  <si>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</si>
  <si>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</si>
  <si>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</si>
  <si>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</si>
  <si>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</si>
  <si>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</si>
  <si>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</si>
  <si>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</si>
  <si>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</si>
  <si>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</si>
  <si>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</si>
  <si>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</si>
  <si>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</si>
  <si>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</si>
  <si>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</si>
  <si>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</si>
  <si>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</si>
  <si>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</si>
  <si>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</si>
  <si>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</si>
  <si>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</si>
  <si>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</si>
  <si>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</si>
  <si>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</si>
  <si>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</si>
  <si>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</si>
  <si>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</si>
  <si>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</si>
  <si>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</si>
  <si>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</si>
  <si>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</si>
  <si>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</si>
  <si>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</si>
  <si>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</si>
  <si>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</si>
  <si>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</si>
  <si>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</si>
  <si>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</si>
  <si>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</si>
  <si>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</si>
  <si>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</si>
  <si>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</si>
  <si>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</si>
  <si>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</si>
  <si>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</si>
  <si>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</si>
  <si>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</si>
  <si>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</si>
  <si>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</si>
  <si>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</si>
  <si>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</si>
  <si>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</si>
  <si>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</si>
  <si>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</si>
  <si>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</si>
  <si>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</si>
  <si>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</si>
  <si>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</si>
  <si>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</si>
  <si>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</si>
  <si>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</si>
  <si>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</si>
  <si>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</si>
  <si>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</si>
  <si>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</si>
  <si>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</si>
  <si>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</si>
  <si>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</si>
  <si>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</si>
  <si>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</si>
  <si>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</si>
  <si>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</si>
  <si>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</si>
  <si>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</si>
  <si>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</si>
  <si>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</si>
  <si>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</si>
  <si>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</si>
  <si>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</si>
  <si>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</si>
  <si>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</si>
  <si>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</si>
  <si>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</si>
  <si>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</si>
  <si>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</si>
  <si>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</si>
  <si>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</si>
  <si>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</si>
  <si>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</si>
  <si>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</si>
  <si>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</si>
  <si>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</si>
  <si>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</si>
  <si>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</si>
  <si>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</si>
  <si>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</si>
  <si>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</si>
  <si>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</si>
  <si>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</si>
  <si>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</si>
  <si>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</si>
  <si>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</si>
  <si>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</si>
  <si>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</si>
  <si>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</si>
  <si>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</si>
  <si>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</si>
  <si>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</si>
  <si>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</si>
  <si>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</si>
  <si>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</si>
  <si>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</si>
  <si>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</si>
  <si>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</si>
  <si>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</si>
  <si>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</si>
  <si>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</si>
  <si>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</si>
  <si>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</si>
  <si>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</si>
  <si>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</si>
  <si>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</si>
  <si>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</si>
  <si>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</si>
  <si>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</si>
  <si>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</si>
  <si>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</si>
  <si>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</si>
  <si>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</si>
  <si>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</si>
  <si>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</si>
  <si>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</si>
  <si>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</si>
  <si>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</si>
  <si>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</si>
  <si>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</si>
  <si>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</si>
  <si>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</si>
  <si>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</si>
  <si>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</si>
  <si>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</si>
  <si>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</si>
  <si>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</si>
  <si>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</si>
  <si>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</si>
  <si>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</si>
  <si>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</si>
  <si>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</si>
  <si>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</si>
  <si>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</si>
  <si>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</si>
  <si>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</si>
  <si>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</si>
  <si>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</si>
  <si>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</si>
  <si>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</si>
  <si>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</si>
  <si>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</si>
  <si>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</si>
  <si>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</si>
  <si>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</si>
  <si>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</si>
  <si>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</si>
  <si>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</si>
  <si>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</si>
  <si>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</si>
  <si>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</si>
  <si>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</si>
  <si>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</si>
  <si>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</si>
  <si>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</si>
  <si>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</si>
  <si>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</si>
  <si>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</si>
  <si>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</si>
  <si>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</si>
  <si>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</si>
  <si>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</si>
  <si>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</si>
  <si>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</si>
  <si>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</si>
  <si>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</si>
  <si>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</si>
  <si>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</si>
  <si>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</si>
  <si>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</si>
  <si>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</si>
  <si>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</si>
  <si>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</si>
  <si>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</si>
  <si>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</si>
  <si>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</si>
  <si>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</si>
  <si>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</si>
  <si>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</si>
  <si>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</si>
  <si>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</si>
  <si>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</si>
  <si>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</si>
  <si>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</si>
  <si>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</si>
  <si>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</si>
  <si>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</si>
  <si>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</si>
  <si>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</si>
  <si>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</si>
  <si>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</si>
  <si>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</si>
  <si>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</si>
  <si>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</si>
  <si>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</si>
  <si>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</si>
  <si>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</si>
  <si>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</si>
  <si>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</si>
  <si>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</si>
  <si>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</si>
  <si>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</si>
  <si>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</si>
  <si>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</si>
  <si>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</si>
  <si>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</si>
  <si>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</si>
  <si>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</si>
  <si>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</si>
  <si>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</si>
  <si>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</si>
  <si>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</si>
  <si>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</si>
  <si>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</si>
  <si>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</si>
  <si>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</si>
  <si>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</si>
  <si>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</si>
  <si>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</si>
  <si>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</si>
  <si>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</si>
  <si>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</si>
  <si>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</si>
  <si>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</si>
  <si>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</si>
  <si>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</si>
  <si>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</si>
  <si>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</si>
  <si>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</si>
  <si>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</si>
  <si>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</si>
  <si>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</si>
  <si>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</si>
  <si>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</si>
  <si>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</si>
  <si>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</si>
  <si>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</si>
  <si>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</si>
  <si>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</si>
  <si>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</si>
  <si>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</si>
  <si>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</si>
  <si>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</si>
  <si>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</si>
  <si>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</si>
  <si>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</si>
  <si>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</si>
  <si>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</si>
  <si>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</si>
  <si>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</si>
  <si>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</si>
  <si>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</si>
  <si>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</si>
  <si>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</si>
  <si>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</si>
  <si>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</si>
  <si>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</si>
  <si>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</si>
  <si>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</si>
  <si>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</si>
  <si>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</si>
  <si>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</si>
  <si>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</si>
  <si>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</si>
  <si>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</si>
  <si>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</si>
  <si>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</si>
  <si>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</si>
  <si>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</si>
  <si>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</si>
  <si>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</si>
  <si>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</si>
  <si>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</si>
  <si>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</si>
  <si>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</si>
  <si>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</si>
  <si>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</si>
  <si>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</si>
  <si>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</si>
  <si>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</si>
  <si>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</si>
  <si>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</si>
  <si>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</si>
  <si>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</si>
  <si>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</si>
  <si>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</si>
  <si>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</si>
  <si>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</si>
  <si>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</si>
  <si>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</si>
  <si>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</si>
  <si>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</si>
  <si>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</si>
  <si>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</si>
  <si>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</si>
  <si>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</si>
  <si>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</si>
  <si>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</si>
  <si>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</si>
  <si>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</si>
  <si>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</si>
  <si>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</si>
  <si>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</si>
  <si>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</si>
  <si>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</si>
  <si>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</si>
  <si>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</si>
  <si>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</si>
  <si>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</si>
  <si>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</si>
  <si>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</si>
  <si>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</si>
  <si>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</si>
  <si>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</si>
  <si>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</si>
  <si>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</si>
  <si>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</si>
  <si>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</si>
  <si>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</si>
  <si>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</si>
  <si>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</si>
  <si>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</si>
  <si>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</si>
  <si>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</si>
  <si>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</si>
  <si>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</si>
  <si>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</si>
  <si>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</si>
  <si>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</si>
  <si>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</si>
  <si>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</si>
  <si>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</si>
  <si>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</si>
  <si>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</si>
  <si>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</si>
  <si>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</si>
  <si>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</si>
  <si>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</si>
  <si>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</si>
  <si>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</si>
  <si>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</si>
  <si>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</si>
  <si>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</si>
  <si>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</si>
  <si>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</si>
  <si>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</si>
  <si>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</si>
  <si>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</si>
  <si>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</si>
  <si>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</si>
  <si>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</si>
  <si>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</si>
  <si>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</si>
  <si>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</si>
  <si>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</si>
  <si>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</si>
  <si>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</si>
  <si>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</si>
  <si>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</si>
  <si>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</si>
  <si>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</si>
  <si>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</si>
  <si>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</si>
  <si>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</si>
  <si>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</si>
  <si>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</si>
  <si>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</si>
  <si>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</si>
  <si>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</si>
  <si>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</si>
  <si>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</si>
  <si>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</si>
  <si>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</si>
  <si>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</si>
  <si>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</si>
  <si>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</si>
  <si>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</si>
  <si>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</si>
  <si>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</si>
  <si>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</si>
  <si>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</si>
  <si>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</si>
  <si>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</si>
  <si>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</si>
  <si>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</si>
  <si>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</si>
  <si>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</si>
  <si>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</si>
  <si>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</si>
  <si>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</si>
  <si>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</si>
  <si>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</si>
  <si>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</si>
  <si>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</si>
  <si>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</si>
  <si>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</si>
  <si>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</si>
  <si>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</si>
  <si>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</si>
  <si>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</si>
  <si>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</si>
  <si>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</si>
  <si>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</si>
  <si>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</si>
  <si>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</si>
  <si>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</si>
  <si>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</si>
  <si>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</si>
  <si>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</si>
  <si>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</si>
  <si>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</si>
  <si>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</si>
  <si>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</si>
  <si>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</si>
  <si>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</si>
  <si>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</si>
  <si>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</si>
  <si>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</si>
  <si>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</si>
  <si>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</si>
  <si>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</si>
  <si>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</si>
  <si>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</si>
  <si>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</si>
  <si>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</si>
  <si>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</si>
  <si>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</si>
  <si>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</si>
  <si>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</si>
  <si>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</si>
  <si>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</si>
  <si>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</si>
  <si>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</si>
  <si>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</si>
  <si>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</si>
  <si>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</si>
  <si>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</si>
  <si>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</si>
  <si>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</si>
  <si>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</si>
  <si>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</si>
  <si>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</si>
  <si>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</si>
  <si>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</si>
  <si>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</si>
  <si>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</si>
  <si>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</si>
  <si>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</si>
  <si>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</si>
  <si>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</si>
  <si>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</si>
  <si>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</si>
  <si>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</si>
  <si>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</si>
  <si>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</si>
  <si>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</si>
  <si>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</si>
  <si>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</si>
  <si>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</si>
  <si>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</si>
  <si>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</si>
  <si>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</si>
  <si>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</si>
  <si>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</si>
  <si>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</si>
  <si>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</si>
  <si>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</si>
  <si>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</si>
  <si>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</si>
  <si>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</si>
  <si>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</si>
  <si>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</si>
  <si>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</si>
  <si>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</si>
  <si>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</si>
  <si>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</si>
  <si>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</si>
  <si>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</si>
  <si>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</si>
  <si>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</si>
  <si>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</si>
  <si>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</si>
  <si>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</si>
  <si>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</si>
  <si>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</si>
  <si>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</si>
  <si>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</si>
  <si>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</si>
  <si>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</si>
  <si>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</si>
  <si>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</si>
  <si>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</si>
  <si>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</si>
  <si>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</si>
  <si>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</si>
  <si>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</si>
  <si>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</si>
  <si>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</si>
  <si>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</si>
  <si>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</si>
  <si>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</si>
  <si>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</si>
  <si>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</si>
  <si>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</si>
  <si>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</si>
  <si>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</si>
  <si>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</si>
  <si>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</si>
  <si>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</si>
  <si>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</si>
  <si>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</si>
  <si>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</si>
  <si>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</si>
  <si>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</si>
  <si>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</si>
  <si>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</si>
  <si>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</si>
  <si>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</si>
  <si>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</si>
  <si>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</si>
  <si>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</si>
  <si>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</si>
  <si>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</si>
  <si>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</si>
  <si>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</si>
  <si>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</si>
  <si>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</si>
  <si>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</si>
  <si>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</si>
  <si>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</si>
  <si>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</si>
  <si>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</si>
  <si>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</si>
  <si>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</si>
  <si>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</si>
  <si>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</si>
  <si>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</si>
  <si>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</si>
  <si>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</si>
  <si>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</si>
  <si>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</si>
  <si>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</si>
  <si>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</si>
  <si>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</si>
  <si>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</si>
  <si>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</si>
  <si>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</si>
  <si>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</si>
  <si>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</si>
  <si>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</si>
  <si>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</si>
  <si>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</si>
  <si>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</si>
  <si>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</si>
  <si>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</si>
  <si>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</si>
  <si>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</si>
  <si>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</si>
  <si>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</si>
  <si>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</si>
  <si>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</si>
  <si>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</si>
  <si>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</si>
  <si>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</si>
  <si>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</si>
  <si>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</si>
  <si>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</si>
  <si>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</si>
  <si>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</si>
  <si>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</si>
  <si>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</si>
  <si>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</si>
  <si>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</si>
  <si>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</si>
  <si>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</si>
  <si>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</si>
  <si>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</si>
  <si>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</si>
  <si>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</si>
  <si>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</si>
  <si>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</si>
  <si>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</si>
  <si>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</si>
  <si>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</si>
  <si>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</si>
  <si>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r>
      <t>INGENIERO ELECTRICISTA
FECHA EXP. M.P. 20-NOVIEMBRE-1985
VIGENCIA MAT. 01-AGOSTO-2023
APORTA CARTA DE COMPROMISO
DISPONIBILIDAD 50%
CONTRATO No. 01 
APORTA ACTA DE LIQUIDACIÒN POR UNA ENTIDAD PUBLICA  COMO CONTRATISTA EN CONSTRUCCION DE INSTALACION DE REDES ELECTRICAS DE EDIFICACIONES NO RESIDENCIALES  APORTA ACTA DE LIQUIDACIÒN, CONTIENE ACTIVIDADES DE BAJA TENSION 
CONTRATO No. 02
APORTA ACTA DE LIQUIDACION FINAL  EXPEDIDA POR ENTIDAD  PUBLICA COMO CONTRATISTA EN</t>
    </r>
    <r>
      <rPr>
        <b/>
        <sz val="11"/>
        <color rgb="FFFF0000"/>
        <rFont val="Arial Narrow"/>
      </rPr>
      <t xml:space="preserve"> ELABORACION PROYECTO Y DISEÑO ELECTRICO  DE EDIFICACION NO RESIDENCIAL</t>
    </r>
    <r>
      <rPr>
        <b/>
        <sz val="11"/>
        <color theme="1"/>
        <rFont val="Arial Narrow"/>
      </rPr>
      <t xml:space="preserve">
CONTRATO No. 03
APORTA ACTA DE RECIBO UNICA Y FINAL  EXPEDIDA POR ENTIDAD  PUBLICO COMO CONTRATISTA  EN CONSTRUCCION  DE OBRA ELECTRICA DE EDIFICACION NO RESIDENCIAL. </t>
    </r>
    <r>
      <rPr>
        <b/>
        <sz val="11"/>
        <color rgb="FFFF0000"/>
        <rFont val="Arial Narrow"/>
      </rPr>
      <t xml:space="preserve">
</t>
    </r>
    <r>
      <rPr>
        <b/>
        <sz val="11"/>
        <color theme="1"/>
        <rFont val="Arial Narrow"/>
      </rPr>
      <t>ACTIVIDADES DE BAJA TENSION</t>
    </r>
    <r>
      <rPr>
        <b/>
        <sz val="11"/>
        <color rgb="FFFF0000"/>
        <rFont val="Arial Narrow"/>
      </rPr>
      <t xml:space="preserve">
</t>
    </r>
  </si>
  <si>
    <r>
      <t xml:space="preserve">EL CONTRATO No. 1
INSCRITO EN LOS CODIGOS UNSPSC  721515-721015 - 721029 - 721033  - 721513 -721524 - 721525 
APORTA ACTA DE LIQUIDACIÒN FINAL EN CONSTRUCCION, ADECUACION, REPARACIÒN,Y MANTENIMIENTO  DE EDIFICACIONES NO RESIDENCIALES SUSCRITA POR ENTIDAD PUBLICA 
 EL CONTRATO No. 2
INSCRITO EN LOS CODIGOS UNSPSC 721515-721015 - 721029 - 721033 - 721214 - 721513 -- 721520 - 721524 - 721525 - 951219
APORTA ACTA DE LIQUIDACIÒN FINAL EN CONSTRUCCION DE EDIFICACIONES NO RESIDENCIALES SUSCRITA POR ENTIDAD PUBLICA 
 EL CONTRATO No. 3
INSCRITO EN LOS CODIGOS UNSPSC 721515-721015 - 721029 - 721033 - 721214 - 721513  - 721520 - 721524 - 721525 
APORTA ACTA DE  LIQUIDACIÒN FINAL EN CONSTRUCCION DE EDIFICACIONES NO RESIDENCIALES SUSCRITA POR ENTIDAD PUBLICA 
</t>
    </r>
    <r>
      <rPr>
        <b/>
        <sz val="10"/>
        <color rgb="FFFF0000"/>
        <rFont val="Arial Narrow"/>
      </rPr>
      <t xml:space="preserve">AL VERIFICAR LAS ACTIVIDADES  EN TODOS LOS CONTRATOS NO SE ENCUENTRA LA ACTIVIDAD DE ESTRUCTURA METALICA NI TABLEROS DE DISTRIBUCIÒN
</t>
    </r>
    <r>
      <rPr>
        <b/>
        <sz val="10"/>
        <color rgb="FF00B050"/>
        <rFont val="Arial Narrow"/>
        <family val="2"/>
      </rPr>
      <t>SUBSANA SE VERIFICAN QUE SI  CONTIENE LAS ACTIVIDADES EN LOS CONTRATOS PRESENTADOS</t>
    </r>
  </si>
  <si>
    <r>
      <t xml:space="preserve">
INGENIERO CIVIL
FECHA EXP. M.P. 1984
VIGENCIA MAT. 31-JULIO-2023
APORTA CARTA DE COMPROMISO
DISPONIBILIDAD 50%
</t>
    </r>
    <r>
      <rPr>
        <b/>
        <sz val="10"/>
        <color rgb="FFFF0000"/>
        <rFont val="Arial Narrow"/>
      </rPr>
      <t xml:space="preserve">NO APORTA EXPERIENCIAESPECIFICA
</t>
    </r>
    <r>
      <rPr>
        <b/>
        <sz val="10"/>
        <color rgb="FF00B050"/>
        <rFont val="Arial Narrow"/>
        <family val="2"/>
      </rPr>
      <t>SUBSANA SE VERIFICA QUE SE APORTA CERTIFICACION  EXPEDIDA POR ENTIDAD PUBLICA COMO DIRECTOR  DE OBRA EN REPARACIÒN DE EDIFICACIONES NO RESIDENCIALES ADEMAS ANEXA EL ACTA DE RECIBIDO Y LIQUIDACIÒN DE OBRA</t>
    </r>
    <r>
      <rPr>
        <b/>
        <sz val="10"/>
        <color theme="1"/>
        <rFont val="Arial Narrow"/>
      </rPr>
      <t xml:space="preserve">
</t>
    </r>
  </si>
  <si>
    <r>
      <rPr>
        <b/>
        <sz val="11"/>
        <color theme="1"/>
        <rFont val="Arial Narrow"/>
      </rPr>
      <t xml:space="preserve">
TECNICO ELECTRICISTA
CONTE TE-1,TE-4 , TE-5, TE-6
FECHA EXP. M.P. 05-ABRIL-2017
VIGENCIA MAT. 31-JULIO-2023
APORTA CARTA DE COMPROMISO
DISPONIBILIDAD 100%
APORTA ACTA DE RECIBO Y LIQUIDACION  FINAL  EXPEDIDA POR ENTIDAD PRIVADA COMO CONTRATISTA  EN INSTALACIÒN DE REDES   DE BAJA TENSION DE EDIFICACION NO RESIDENCIAL
</t>
    </r>
    <r>
      <rPr>
        <b/>
        <sz val="11"/>
        <color rgb="FFFF0000"/>
        <rFont val="Arial Narrow"/>
      </rPr>
      <t xml:space="preserve">NO APORTA CONTRATO DE PRESTACION DE SERVICIOS
</t>
    </r>
    <r>
      <rPr>
        <b/>
        <sz val="11"/>
        <color rgb="FF00B050"/>
        <rFont val="Arial Narrow"/>
        <family val="2"/>
      </rPr>
      <t xml:space="preserve">SUBSANA UNA VEZ REVISADO EL CONTRATO SE VERIFICA QUE APORTO EL DOCUMENTO EXIGIDO </t>
    </r>
    <r>
      <rPr>
        <b/>
        <sz val="11"/>
        <color rgb="FFFF0000"/>
        <rFont val="Arial Narrow"/>
      </rPr>
      <t xml:space="preserve">
</t>
    </r>
    <r>
      <rPr>
        <b/>
        <sz val="11"/>
        <color theme="1"/>
        <rFont val="Arial Narrow"/>
      </rPr>
      <t xml:space="preserve">
APORTA CERTIFICACIÓN EXPEDIDA POR ENTIDAD PRIVADA COMO TECNICO ELECTRICISTA EN INSTALACION DE REDES  DE BAJA TENSION DE EDIFICACION NO RESIDENCIAL. 
</t>
    </r>
  </si>
  <si>
    <r>
      <t xml:space="preserve">
TECNICO ELECTRICISTA
CONTE TE-1,  TE-4, TE-6
FECHA EXP. M.P. 2017
</t>
    </r>
    <r>
      <rPr>
        <b/>
        <sz val="10"/>
        <color rgb="FFFF0000"/>
        <rFont val="Arial Narrow"/>
      </rPr>
      <t xml:space="preserve">VIGENCIA MAT. 24-OCTUBRE-2022
</t>
    </r>
    <r>
      <rPr>
        <b/>
        <sz val="10"/>
        <color rgb="FF00B050"/>
        <rFont val="Arial Narrow"/>
        <family val="2"/>
      </rPr>
      <t>SUBSANA VIGENCIA MAT 1 AGOSTO 2023</t>
    </r>
    <r>
      <rPr>
        <b/>
        <sz val="10"/>
        <color theme="1"/>
        <rFont val="Arial Narrow"/>
      </rPr>
      <t xml:space="preserve">
APORTA CARTA DE COMPROMISO
DISPONIBILIDAD 100%
</t>
    </r>
    <r>
      <rPr>
        <b/>
        <sz val="10"/>
        <color rgb="FFFF0000"/>
        <rFont val="Arial Narrow"/>
      </rPr>
      <t xml:space="preserve">
NO APORTA SOPORTES
</t>
    </r>
    <r>
      <rPr>
        <b/>
        <sz val="10"/>
        <color rgb="FF00B050"/>
        <rFont val="Arial Narrow"/>
        <family val="2"/>
      </rPr>
      <t xml:space="preserve">SUBSANA APORTA CERTIFICACIÓN EXPEDIDA POR ENTIDAD PRIVADA COMO TECNICO ELECTRICISTA ADEMAS  APORTA CONTRATO DE PRESTACION DE SERVICIOOS Y EL ACTA DE ENTREGA Y LIQUIDACION DEL CONTRATO DE OBRA SUSCRITO POR ENTIDAD PUBLICA </t>
    </r>
  </si>
  <si>
    <r>
      <t xml:space="preserve">EL CONTRATO No. 1 
INSCRITO EN LOS CODIGOS UNSPSC 721515 - 721015 - 721029 - 721033 - 721214 - 721513 - 721516 - 721520 - 721524 - 
721525 - 951219
</t>
    </r>
    <r>
      <rPr>
        <b/>
        <sz val="10"/>
        <color rgb="FFFF0000"/>
        <rFont val="Arial Narrow"/>
      </rPr>
      <t xml:space="preserve">NO APORTA SOPORTE ALGUNO
</t>
    </r>
    <r>
      <rPr>
        <b/>
        <sz val="10"/>
        <color theme="1"/>
        <rFont val="Arial Narrow"/>
      </rPr>
      <t xml:space="preserve">CONTRATO No. 2
INSCRITO EN LOS CODIGOS UNSPSC 721515 - 721015 - 721029 - 721033 - 721214 - 721513 - 721516 - 721520 - 721524 - 
721525 - 951219
CERTIFIACIÒN, ACTA DE RECIBO FINAL Y ACTA DE LIQUIDACIÒN EN CONSTRUCCION DE EDIFICACIONES NO RESIDENCIALES SUSCRITA POR ENTIDAD PUBLICA
</t>
    </r>
    <r>
      <rPr>
        <b/>
        <sz val="10"/>
        <color rgb="FFFF0000"/>
        <rFont val="Arial Narrow"/>
        <family val="2"/>
      </rPr>
      <t xml:space="preserve">EL CONTRATO QUE RELACIONA  EN EL ANEXO G CON EL NUMERO 1 PARA DEMOSTRAR LA  EXPERIENCIA ESPECIFICA HABILITANTE NO ANEXA LOS SOPORTES NECESARIOS PARA EVALUARLO (RELACIONADOS EN EL ITEM  2.3.1. DE LA PRESENTE CONVOCATORIA)
LUEGO DEL INFOMRE INICIAL EL PROPONENETE ANEXA  NUEVO CONTRATO CON SUS SOPORTES, DIFERENTE AL RELACIONADO EN EL ANEXO G PERO NO PRESENTA EL NUEVO ANEXO G.
</t>
    </r>
    <r>
      <rPr>
        <b/>
        <sz val="10"/>
        <color theme="1"/>
        <rFont val="Arial Narrow"/>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</si>
</sst>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59" x14ac:knownFonts="1">
    <font>
      <sz val="11"/>
      <color theme="1"/>
      <name val="Arial"/>
      <scheme val="minor"/>
    </font>
    <font>
      <b/>
      <sz val="12"/>
      <color theme="1"/>
      <name val="Arial"/>
    </font>
    <font>
      <b/>
      <sz val="10"/>
      <color theme="1"/>
      <name val="Arial"/>
    </font>
    <font>
      <sz val="11"/>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sz val="11"/>
      <color theme="1"/>
      <name val="Arial Narrow"/>
    </font>
    <font>
      <b/>
      <sz val="12"/>
      <color theme="1"/>
      <name val="Arial Narrow"/>
    </font>
    <font>
      <b/>
      <sz val="11"/>
      <color rgb="FF000000"/>
      <name val="Arial Narrow"/>
    </font>
    <font>
      <b/>
      <sz val="10"/>
      <color rgb="FF000000"/>
      <name val="Arial Narrow"/>
    </font>
    <font>
      <b/>
      <sz val="10"/>
      <color rgb="FFFF0000"/>
      <name val="Arial Narrow"/>
    </font>
    <font>
      <b/>
      <sz val="12"/>
      <color rgb="FFFF0000"/>
      <name val="Arial Narrow"/>
    </font>
    <font>
      <b/>
      <sz val="14"/>
      <color rgb="FF000000"/>
      <name val="Arial Narrow"/>
    </font>
    <font>
      <b/>
      <sz val="12"/>
      <color rgb="FF000000"/>
      <name val="Arial Narrow"/>
    </font>
    <font>
      <b/>
      <sz val="11"/>
      <color rgb="FF000000"/>
      <name val="&quot;docs-Arial Narrow&quot;"/>
    </font>
    <font>
      <b/>
      <sz val="11"/>
      <color rgb="FFFF0000"/>
      <name val="Arial Narrow"/>
    </font>
    <font>
      <b/>
      <sz val="13"/>
      <color theme="1"/>
      <name val="Arial Narrow"/>
    </font>
    <font>
      <sz val="12"/>
      <color theme="1"/>
      <name val="Arial Narrow"/>
    </font>
    <font>
      <b/>
      <sz val="14"/>
      <color theme="1"/>
      <name val="Arial Narrow"/>
    </font>
    <font>
      <b/>
      <sz val="10"/>
      <color rgb="FF0070C0"/>
      <name val="Arial Narrow"/>
    </font>
    <font>
      <sz val="11"/>
      <color theme="1"/>
      <name val="Calibri"/>
    </font>
    <font>
      <sz val="8"/>
      <color theme="1"/>
      <name val="Arial"/>
    </font>
    <font>
      <b/>
      <sz val="11"/>
      <color theme="1"/>
      <name val="Calibri"/>
    </font>
    <font>
      <sz val="10"/>
      <color rgb="FFFF0000"/>
      <name val="Calibri"/>
    </font>
    <font>
      <sz val="11"/>
      <color rgb="FFFF0000"/>
      <name val="Calibri"/>
    </font>
    <font>
      <sz val="11"/>
      <color rgb="FFFF0000"/>
      <name val="Arial"/>
    </font>
    <font>
      <b/>
      <sz val="10"/>
      <color theme="1"/>
      <name val="Arial Black"/>
    </font>
    <font>
      <sz val="10"/>
      <color rgb="FF333333"/>
      <name val="Quattrocento Sans"/>
    </font>
    <font>
      <sz val="10"/>
      <color rgb="FF000000"/>
      <name val="Arial Narrow"/>
    </font>
    <font>
      <b/>
      <sz val="11"/>
      <color rgb="FF000000"/>
      <name val="Arial"/>
    </font>
    <font>
      <i/>
      <sz val="11"/>
      <color theme="1"/>
      <name val="Arial"/>
    </font>
    <font>
      <sz val="12"/>
      <color rgb="FF000000"/>
      <name val="Arial"/>
    </font>
    <font>
      <b/>
      <i/>
      <sz val="11"/>
      <color theme="1"/>
      <name val="Arial"/>
    </font>
    <font>
      <sz val="8"/>
      <color theme="1"/>
      <name val="Arial Narrow"/>
    </font>
    <font>
      <b/>
      <sz val="11"/>
      <color rgb="FFFFC000"/>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14"/>
      <color rgb="FFFF0000"/>
      <name val="Arial Narrow"/>
    </font>
    <font>
      <b/>
      <sz val="11"/>
      <color rgb="FFFF0000"/>
      <name val="Calibri"/>
    </font>
    <font>
      <b/>
      <sz val="10"/>
      <color rgb="FF00B050"/>
      <name val="Arial Narrow"/>
      <family val="2"/>
    </font>
    <font>
      <b/>
      <sz val="12"/>
      <color theme="1"/>
      <name val="Arial Narrow"/>
      <family val="2"/>
    </font>
    <font>
      <b/>
      <sz val="10"/>
      <color rgb="FF000000"/>
      <name val="Arial Narrow"/>
      <family val="2"/>
    </font>
    <font>
      <b/>
      <sz val="10"/>
      <color theme="1"/>
      <name val="Arial Narrow"/>
      <family val="2"/>
    </font>
    <font>
      <b/>
      <sz val="11"/>
      <color theme="1"/>
      <name val="Arial Narrow"/>
      <family val="2"/>
    </font>
    <font>
      <b/>
      <sz val="11"/>
      <color rgb="FF00B050"/>
      <name val="Arial Narrow"/>
      <family val="2"/>
    </font>
    <font>
      <b/>
      <sz val="10"/>
      <color rgb="FFFF0000"/>
      <name val="Arial Narrow"/>
      <family val="2"/>
    </font>
  </fonts>
  <fills count="20">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theme="0"/>
        <bgColor theme="0"/>
      </patternFill>
    </fill>
    <fill>
      <patternFill patternType="solid">
        <fgColor rgb="FF93C47D"/>
        <bgColor rgb="FF93C47D"/>
      </patternFill>
    </fill>
    <fill>
      <patternFill patternType="solid">
        <fgColor rgb="FFFFFFFF"/>
        <bgColor rgb="FFFFFFFF"/>
      </patternFill>
    </fill>
    <fill>
      <patternFill patternType="solid">
        <fgColor rgb="FFB6D7A8"/>
        <bgColor rgb="FFB6D7A8"/>
      </patternFill>
    </fill>
    <fill>
      <patternFill patternType="solid">
        <fgColor rgb="FF92D050"/>
        <bgColor rgb="FF92D050"/>
      </patternFill>
    </fill>
    <fill>
      <patternFill patternType="solid">
        <fgColor rgb="FFFFFF00"/>
        <bgColor rgb="FFFFFF00"/>
      </patternFill>
    </fill>
    <fill>
      <patternFill patternType="solid">
        <fgColor rgb="FFC9DAF8"/>
        <bgColor rgb="FFC9DAF8"/>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thin">
        <color rgb="FF000000"/>
      </left>
      <right/>
      <top style="thin">
        <color rgb="FF000000"/>
      </top>
      <bottom/>
      <diagonal/>
    </border>
    <border>
      <left style="hair">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37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2" xfId="0" applyFont="1" applyBorder="1" applyAlignment="1">
      <alignment horizontal="center" vertical="center"/>
    </xf>
    <xf numFmtId="0" fontId="5"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9" fillId="4" borderId="7" xfId="0" applyFont="1" applyFill="1" applyBorder="1" applyAlignment="1">
      <alignment horizontal="left" vertical="center" wrapText="1"/>
    </xf>
    <xf numFmtId="0" fontId="10" fillId="0" borderId="7" xfId="0" applyFont="1" applyBorder="1" applyAlignment="1">
      <alignment horizontal="center" vertical="center" wrapText="1"/>
    </xf>
    <xf numFmtId="0" fontId="11" fillId="5"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11"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164" fontId="10" fillId="5" borderId="7" xfId="0" applyNumberFormat="1" applyFont="1" applyFill="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7" xfId="0" applyFont="1" applyBorder="1" applyAlignment="1">
      <alignment horizontal="center" vertical="center"/>
    </xf>
    <xf numFmtId="9" fontId="10" fillId="0" borderId="7" xfId="0" applyNumberFormat="1" applyFont="1" applyBorder="1" applyAlignment="1">
      <alignment horizontal="center" vertical="center"/>
    </xf>
    <xf numFmtId="0" fontId="8" fillId="0" borderId="7" xfId="0" applyFont="1" applyBorder="1" applyAlignment="1">
      <alignment horizontal="center" vertical="center"/>
    </xf>
    <xf numFmtId="0" fontId="13" fillId="3" borderId="7" xfId="0" applyFont="1" applyFill="1" applyBorder="1" applyAlignment="1">
      <alignment horizontal="center" vertical="center"/>
    </xf>
    <xf numFmtId="0" fontId="8" fillId="0" borderId="7" xfId="0" applyFont="1" applyBorder="1" applyAlignment="1">
      <alignment vertical="center"/>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2" fillId="5" borderId="7" xfId="0" applyFont="1" applyFill="1" applyBorder="1" applyAlignment="1">
      <alignment horizontal="center" vertical="center" wrapText="1"/>
    </xf>
    <xf numFmtId="0" fontId="17" fillId="5" borderId="0" xfId="0" applyFont="1" applyFill="1" applyAlignment="1">
      <alignment horizontal="center" vertical="center" wrapText="1"/>
    </xf>
    <xf numFmtId="0" fontId="18" fillId="3" borderId="7" xfId="0" applyFont="1" applyFill="1" applyBorder="1" applyAlignment="1">
      <alignment horizontal="center" vertical="center"/>
    </xf>
    <xf numFmtId="0" fontId="8" fillId="6" borderId="7" xfId="0" applyFont="1" applyFill="1" applyBorder="1" applyAlignment="1">
      <alignment vertical="center"/>
    </xf>
    <xf numFmtId="0" fontId="1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165" fontId="10" fillId="0" borderId="7" xfId="0" applyNumberFormat="1" applyFont="1" applyBorder="1" applyAlignment="1">
      <alignment horizontal="center" vertical="center" wrapText="1"/>
    </xf>
    <xf numFmtId="0" fontId="6" fillId="0" borderId="0" xfId="0" applyFont="1" applyAlignment="1">
      <alignment horizontal="left" vertical="center"/>
    </xf>
    <xf numFmtId="0" fontId="10" fillId="0" borderId="9" xfId="0" applyFont="1" applyBorder="1" applyAlignment="1">
      <alignment horizontal="center" vertical="center"/>
    </xf>
    <xf numFmtId="0" fontId="5"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xf>
    <xf numFmtId="0" fontId="5" fillId="0" borderId="0" xfId="0" applyFont="1" applyAlignment="1">
      <alignment horizontal="righ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6" fontId="20" fillId="0" borderId="0" xfId="0" applyNumberFormat="1" applyFont="1" applyAlignment="1">
      <alignment horizontal="center" vertical="center"/>
    </xf>
    <xf numFmtId="166" fontId="10" fillId="0" borderId="0" xfId="0" applyNumberFormat="1" applyFont="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10" fillId="0" borderId="0" xfId="0" applyFont="1" applyAlignment="1">
      <alignment horizontal="left" vertical="center"/>
    </xf>
    <xf numFmtId="166" fontId="20" fillId="0" borderId="0" xfId="0" applyNumberFormat="1" applyFont="1" applyAlignment="1">
      <alignment horizontal="left" vertical="center"/>
    </xf>
    <xf numFmtId="165" fontId="22" fillId="0" borderId="7" xfId="0" applyNumberFormat="1" applyFont="1" applyBorder="1" applyAlignment="1">
      <alignment horizontal="center" vertical="center"/>
    </xf>
    <xf numFmtId="166" fontId="10" fillId="0" borderId="0" xfId="0" applyNumberFormat="1" applyFont="1" applyAlignment="1">
      <alignment horizontal="left" vertical="center"/>
    </xf>
    <xf numFmtId="0" fontId="20" fillId="0" borderId="0" xfId="0" applyFont="1" applyAlignment="1">
      <alignment vertical="center"/>
    </xf>
    <xf numFmtId="165" fontId="6" fillId="0" borderId="0" xfId="0" applyNumberFormat="1" applyFont="1" applyAlignment="1">
      <alignment horizontal="left" vertical="center"/>
    </xf>
    <xf numFmtId="165" fontId="5" fillId="0" borderId="7" xfId="0" applyNumberFormat="1" applyFont="1" applyBorder="1" applyAlignment="1">
      <alignment horizontal="center" vertical="center"/>
    </xf>
    <xf numFmtId="165" fontId="10" fillId="0" borderId="0" xfId="0" applyNumberFormat="1" applyFont="1" applyAlignment="1">
      <alignment horizontal="left" vertical="center"/>
    </xf>
    <xf numFmtId="0" fontId="21" fillId="0" borderId="7" xfId="0" applyFont="1" applyBorder="1" applyAlignment="1">
      <alignment horizontal="center" vertical="center"/>
    </xf>
    <xf numFmtId="165" fontId="6" fillId="8" borderId="7" xfId="0" applyNumberFormat="1" applyFont="1" applyFill="1" applyBorder="1" applyAlignment="1">
      <alignment horizontal="center" vertical="center"/>
    </xf>
    <xf numFmtId="165" fontId="6" fillId="0" borderId="7" xfId="0" applyNumberFormat="1" applyFont="1" applyBorder="1" applyAlignment="1">
      <alignment horizontal="center" vertical="center"/>
    </xf>
    <xf numFmtId="0" fontId="20" fillId="0" borderId="0" xfId="0" applyFont="1" applyAlignment="1">
      <alignment horizontal="left" vertical="center"/>
    </xf>
    <xf numFmtId="0" fontId="10" fillId="0" borderId="7" xfId="0" applyFont="1" applyBorder="1" applyAlignment="1">
      <alignment vertical="center"/>
    </xf>
    <xf numFmtId="0" fontId="6" fillId="0" borderId="7" xfId="0" applyFont="1" applyBorder="1" applyAlignment="1">
      <alignment horizontal="center" vertical="center"/>
    </xf>
    <xf numFmtId="0" fontId="10" fillId="0" borderId="7" xfId="0" applyFont="1" applyBorder="1" applyAlignment="1">
      <alignment horizontal="left" vertical="center"/>
    </xf>
    <xf numFmtId="0" fontId="6" fillId="11" borderId="7" xfId="0" applyFont="1" applyFill="1" applyBorder="1" applyAlignment="1">
      <alignment horizontal="center" vertical="center"/>
    </xf>
    <xf numFmtId="2" fontId="13" fillId="0" borderId="7" xfId="0" applyNumberFormat="1" applyFont="1" applyBorder="1" applyAlignment="1">
      <alignment horizontal="center" vertical="center"/>
    </xf>
    <xf numFmtId="2" fontId="5" fillId="0" borderId="7" xfId="0" applyNumberFormat="1" applyFont="1" applyBorder="1" applyAlignment="1">
      <alignment horizontal="center" vertical="center"/>
    </xf>
    <xf numFmtId="0" fontId="5" fillId="8" borderId="7"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6" fillId="0" borderId="0" xfId="0" applyFont="1"/>
    <xf numFmtId="0" fontId="20" fillId="0" borderId="0" xfId="0" applyFont="1"/>
    <xf numFmtId="0" fontId="10" fillId="0" borderId="0" xfId="0" applyFont="1"/>
    <xf numFmtId="0" fontId="4" fillId="0" borderId="0" xfId="0" applyFont="1"/>
    <xf numFmtId="0" fontId="2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3" fillId="0" borderId="0" xfId="0" applyFont="1" applyAlignment="1">
      <alignment horizontal="center" vertical="center"/>
    </xf>
    <xf numFmtId="0" fontId="23" fillId="10" borderId="7" xfId="0" applyFont="1" applyFill="1" applyBorder="1" applyAlignment="1">
      <alignment horizontal="center" vertical="center"/>
    </xf>
    <xf numFmtId="0" fontId="4" fillId="10" borderId="7" xfId="0" applyFont="1" applyFill="1" applyBorder="1" applyAlignment="1">
      <alignment horizontal="center" vertical="center" wrapText="1"/>
    </xf>
    <xf numFmtId="167" fontId="23" fillId="0" borderId="7" xfId="0" applyNumberFormat="1" applyFont="1" applyBorder="1" applyAlignment="1">
      <alignment vertical="center"/>
    </xf>
    <xf numFmtId="0" fontId="23" fillId="0" borderId="7" xfId="0" applyFont="1" applyBorder="1" applyAlignment="1">
      <alignment horizontal="center" vertical="center"/>
    </xf>
    <xf numFmtId="3" fontId="23" fillId="0" borderId="7" xfId="0" applyNumberFormat="1" applyFont="1" applyBorder="1" applyAlignment="1">
      <alignment vertical="center"/>
    </xf>
    <xf numFmtId="0" fontId="3" fillId="0" borderId="0" xfId="0" applyFont="1" applyAlignment="1">
      <alignment horizontal="center" vertical="center"/>
    </xf>
    <xf numFmtId="3" fontId="23" fillId="0" borderId="0" xfId="0" applyNumberFormat="1" applyFont="1" applyAlignment="1">
      <alignment vertical="center"/>
    </xf>
    <xf numFmtId="9" fontId="23" fillId="0" borderId="7" xfId="0" applyNumberFormat="1" applyFont="1" applyBorder="1" applyAlignment="1">
      <alignment vertical="center"/>
    </xf>
    <xf numFmtId="9" fontId="3" fillId="0" borderId="7" xfId="0" applyNumberFormat="1" applyFont="1" applyBorder="1" applyAlignment="1">
      <alignment vertical="center"/>
    </xf>
    <xf numFmtId="0" fontId="24" fillId="0" borderId="0" xfId="0" applyFont="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xf>
    <xf numFmtId="0" fontId="23" fillId="0" borderId="13" xfId="0" applyFont="1" applyBorder="1" applyAlignment="1">
      <alignment vertical="center"/>
    </xf>
    <xf numFmtId="0" fontId="25" fillId="0" borderId="0" xfId="0" applyFont="1" applyAlignment="1">
      <alignment horizontal="center" vertical="center"/>
    </xf>
    <xf numFmtId="0" fontId="23" fillId="0" borderId="12"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vertical="center"/>
    </xf>
    <xf numFmtId="0" fontId="23" fillId="0" borderId="18" xfId="0" applyFont="1" applyBorder="1" applyAlignment="1">
      <alignment vertical="center"/>
    </xf>
    <xf numFmtId="0" fontId="4" fillId="11" borderId="19" xfId="0" applyFont="1" applyFill="1" applyBorder="1" applyAlignment="1">
      <alignment horizontal="center" vertical="center"/>
    </xf>
    <xf numFmtId="4" fontId="23" fillId="0" borderId="0" xfId="0" applyNumberFormat="1" applyFont="1" applyAlignment="1">
      <alignment vertical="center"/>
    </xf>
    <xf numFmtId="0" fontId="4" fillId="0" borderId="18" xfId="0" applyFont="1" applyBorder="1" applyAlignment="1">
      <alignment horizontal="center" vertical="center"/>
    </xf>
    <xf numFmtId="4" fontId="3" fillId="0" borderId="0" xfId="0" applyNumberFormat="1" applyFont="1" applyAlignment="1">
      <alignment vertical="center"/>
    </xf>
    <xf numFmtId="0" fontId="4" fillId="0" borderId="17" xfId="0" applyFont="1" applyBorder="1" applyAlignment="1">
      <alignment vertical="center"/>
    </xf>
    <xf numFmtId="9" fontId="27" fillId="0" borderId="17" xfId="0" applyNumberFormat="1" applyFont="1" applyBorder="1" applyAlignment="1">
      <alignment vertical="center"/>
    </xf>
    <xf numFmtId="9" fontId="23" fillId="0" borderId="0" xfId="0" applyNumberFormat="1" applyFont="1" applyAlignment="1">
      <alignment vertical="center"/>
    </xf>
    <xf numFmtId="9" fontId="28" fillId="0" borderId="17" xfId="0" applyNumberFormat="1" applyFont="1" applyBorder="1" applyAlignment="1">
      <alignment vertical="center"/>
    </xf>
    <xf numFmtId="9" fontId="3" fillId="0" borderId="0" xfId="0" applyNumberFormat="1" applyFont="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4" fillId="11" borderId="20" xfId="0" applyFont="1" applyFill="1" applyBorder="1" applyAlignment="1">
      <alignment horizontal="center" vertical="center"/>
    </xf>
    <xf numFmtId="3" fontId="23" fillId="2" borderId="21" xfId="0" applyNumberFormat="1" applyFont="1" applyFill="1" applyBorder="1" applyAlignment="1">
      <alignment vertical="center"/>
    </xf>
    <xf numFmtId="2" fontId="23" fillId="0" borderId="15" xfId="0" applyNumberFormat="1" applyFont="1" applyBorder="1" applyAlignment="1">
      <alignment vertical="center"/>
    </xf>
    <xf numFmtId="169" fontId="23" fillId="0" borderId="0" xfId="0" applyNumberFormat="1" applyFont="1" applyAlignment="1">
      <alignment horizontal="center" vertical="center"/>
    </xf>
    <xf numFmtId="0" fontId="8" fillId="0" borderId="0" xfId="0" applyFont="1" applyAlignment="1">
      <alignment horizontal="left" vertical="top"/>
    </xf>
    <xf numFmtId="169" fontId="4" fillId="0" borderId="0" xfId="0" applyNumberFormat="1" applyFont="1" applyAlignment="1">
      <alignment horizontal="center" vertical="center" wrapText="1"/>
    </xf>
    <xf numFmtId="0" fontId="29" fillId="0" borderId="0" xfId="0" applyFont="1" applyAlignment="1">
      <alignment vertical="center"/>
    </xf>
    <xf numFmtId="0" fontId="30" fillId="0" borderId="0" xfId="0" applyFont="1"/>
    <xf numFmtId="0" fontId="5" fillId="0" borderId="0" xfId="0" applyFont="1" applyAlignment="1">
      <alignment vertical="center" wrapText="1"/>
    </xf>
    <xf numFmtId="0" fontId="5" fillId="0" borderId="1"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3" fillId="0" borderId="7" xfId="0" applyFont="1" applyBorder="1"/>
    <xf numFmtId="0" fontId="5" fillId="0" borderId="4" xfId="0" applyFont="1" applyBorder="1" applyAlignment="1">
      <alignment vertical="center"/>
    </xf>
    <xf numFmtId="0" fontId="5" fillId="8" borderId="7" xfId="0" applyFont="1" applyFill="1" applyBorder="1" applyAlignment="1">
      <alignment vertical="center"/>
    </xf>
    <xf numFmtId="0" fontId="5" fillId="8" borderId="22"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center" vertical="center" wrapText="1"/>
    </xf>
    <xf numFmtId="0" fontId="31" fillId="0" borderId="12" xfId="0" applyFont="1" applyBorder="1" applyAlignment="1">
      <alignment horizontal="left" vertical="center" wrapText="1"/>
    </xf>
    <xf numFmtId="0" fontId="6" fillId="0" borderId="7" xfId="0" applyFont="1" applyBorder="1" applyAlignment="1">
      <alignment horizontal="left" vertical="center" wrapText="1"/>
    </xf>
    <xf numFmtId="0" fontId="31" fillId="12"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12" fillId="8" borderId="7" xfId="0" applyFont="1" applyFill="1" applyBorder="1" applyAlignment="1">
      <alignment horizontal="center" vertical="center" wrapText="1"/>
    </xf>
    <xf numFmtId="0" fontId="17" fillId="8" borderId="0" xfId="0" applyFont="1" applyFill="1" applyAlignment="1">
      <alignment horizontal="center" vertical="center" wrapText="1"/>
    </xf>
    <xf numFmtId="0" fontId="11" fillId="8" borderId="7"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5" fillId="10" borderId="24" xfId="0" applyFont="1" applyFill="1" applyBorder="1" applyAlignment="1">
      <alignment horizontal="center" vertical="center"/>
    </xf>
    <xf numFmtId="0" fontId="5" fillId="0" borderId="14" xfId="0" applyFont="1" applyBorder="1" applyAlignment="1">
      <alignment horizontal="center" vertical="center"/>
    </xf>
    <xf numFmtId="0" fontId="5" fillId="10" borderId="7" xfId="0" applyFont="1" applyFill="1" applyBorder="1" applyAlignment="1">
      <alignment horizontal="center" vertical="center"/>
    </xf>
    <xf numFmtId="0" fontId="4" fillId="8" borderId="8" xfId="0" applyFont="1" applyFill="1" applyBorder="1"/>
    <xf numFmtId="0" fontId="6" fillId="8" borderId="8" xfId="0" applyFont="1" applyFill="1" applyBorder="1" applyAlignment="1">
      <alignment horizontal="left" vertical="center"/>
    </xf>
    <xf numFmtId="0" fontId="6" fillId="0" borderId="0" xfId="0" applyFont="1" applyAlignment="1">
      <alignment vertical="center"/>
    </xf>
    <xf numFmtId="0" fontId="9" fillId="0" borderId="0" xfId="0" applyFont="1" applyAlignment="1">
      <alignment horizontal="left" vertical="top"/>
    </xf>
    <xf numFmtId="0" fontId="33" fillId="13" borderId="26" xfId="0" applyFont="1" applyFill="1" applyBorder="1" applyAlignment="1">
      <alignment horizontal="center" vertical="center"/>
    </xf>
    <xf numFmtId="0" fontId="33" fillId="13" borderId="22" xfId="0" applyFont="1" applyFill="1" applyBorder="1" applyAlignment="1">
      <alignment horizontal="center" vertical="center"/>
    </xf>
    <xf numFmtId="49" fontId="9" fillId="14" borderId="27" xfId="0" applyNumberFormat="1" applyFont="1" applyFill="1" applyBorder="1" applyAlignment="1">
      <alignment horizontal="center" vertical="center"/>
    </xf>
    <xf numFmtId="0" fontId="9" fillId="14" borderId="20"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49" fontId="9" fillId="14" borderId="7" xfId="0" applyNumberFormat="1" applyFont="1" applyFill="1" applyBorder="1" applyAlignment="1">
      <alignment horizontal="center" vertical="center"/>
    </xf>
    <xf numFmtId="0" fontId="9" fillId="14" borderId="24" xfId="0"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8" fillId="14" borderId="24" xfId="0" applyFont="1" applyFill="1" applyBorder="1" applyAlignment="1">
      <alignment horizontal="left" vertical="center" wrapText="1"/>
    </xf>
    <xf numFmtId="49" fontId="9" fillId="14" borderId="22" xfId="0" applyNumberFormat="1" applyFont="1" applyFill="1" applyBorder="1" applyAlignment="1">
      <alignment horizontal="center" vertical="center"/>
    </xf>
    <xf numFmtId="0" fontId="9" fillId="14" borderId="30"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4" fillId="0" borderId="7" xfId="0" applyFont="1" applyBorder="1" applyAlignment="1">
      <alignment horizontal="left" vertical="center" wrapText="1"/>
    </xf>
    <xf numFmtId="170" fontId="4" fillId="0" borderId="7" xfId="0" applyNumberFormat="1" applyFont="1" applyBorder="1" applyAlignment="1">
      <alignment horizontal="center" vertical="center"/>
    </xf>
    <xf numFmtId="171" fontId="4" fillId="0" borderId="7" xfId="0" applyNumberFormat="1" applyFont="1" applyBorder="1" applyAlignment="1">
      <alignment vertical="center"/>
    </xf>
    <xf numFmtId="0" fontId="24" fillId="0" borderId="7" xfId="0" applyFont="1" applyBorder="1" applyAlignment="1">
      <alignment horizontal="left" vertical="center" wrapText="1"/>
    </xf>
    <xf numFmtId="172" fontId="4" fillId="0" borderId="7" xfId="0" applyNumberFormat="1" applyFont="1" applyBorder="1" applyAlignment="1">
      <alignment vertical="center"/>
    </xf>
    <xf numFmtId="172" fontId="2"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72" fontId="2" fillId="0" borderId="7" xfId="0" applyNumberFormat="1" applyFont="1" applyBorder="1" applyAlignment="1">
      <alignment horizontal="left" vertical="center"/>
    </xf>
    <xf numFmtId="10" fontId="2" fillId="0" borderId="7" xfId="0" applyNumberFormat="1" applyFont="1" applyBorder="1" applyAlignment="1">
      <alignment horizontal="center" vertical="center"/>
    </xf>
    <xf numFmtId="3" fontId="2" fillId="0" borderId="7" xfId="0" applyNumberFormat="1" applyFont="1" applyBorder="1" applyAlignment="1">
      <alignment horizontal="left" vertical="center"/>
    </xf>
    <xf numFmtId="10" fontId="2" fillId="0" borderId="2" xfId="0" applyNumberFormat="1" applyFont="1" applyBorder="1" applyAlignment="1">
      <alignment horizontal="center" vertical="center"/>
    </xf>
    <xf numFmtId="172"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7" xfId="0" applyNumberFormat="1" applyFont="1" applyBorder="1" applyAlignment="1">
      <alignment vertical="center"/>
    </xf>
    <xf numFmtId="0" fontId="2" fillId="0" borderId="7" xfId="0" applyFont="1" applyBorder="1" applyAlignment="1">
      <alignment vertical="center"/>
    </xf>
    <xf numFmtId="172" fontId="37" fillId="15" borderId="7" xfId="0" applyNumberFormat="1" applyFont="1" applyFill="1" applyBorder="1" applyAlignment="1">
      <alignment horizontal="right" vertical="center"/>
    </xf>
    <xf numFmtId="10" fontId="2" fillId="0" borderId="7" xfId="0" applyNumberFormat="1" applyFont="1" applyBorder="1" applyAlignment="1">
      <alignment vertical="center"/>
    </xf>
    <xf numFmtId="0" fontId="4" fillId="0" borderId="7"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top"/>
    </xf>
    <xf numFmtId="0" fontId="39" fillId="0" borderId="0" xfId="0" applyFont="1" applyAlignment="1">
      <alignment horizontal="left" vertical="center"/>
    </xf>
    <xf numFmtId="0" fontId="40" fillId="0" borderId="1" xfId="0" applyFont="1" applyBorder="1" applyAlignment="1">
      <alignment horizontal="center" vertical="center"/>
    </xf>
    <xf numFmtId="173" fontId="40" fillId="0" borderId="1" xfId="0" applyNumberFormat="1" applyFont="1" applyBorder="1" applyAlignment="1">
      <alignment horizontal="center" vertical="center"/>
    </xf>
    <xf numFmtId="0" fontId="41" fillId="0" borderId="7" xfId="0" applyFont="1" applyBorder="1" applyAlignment="1">
      <alignment horizontal="center" vertical="center"/>
    </xf>
    <xf numFmtId="173" fontId="41" fillId="0" borderId="7" xfId="0" applyNumberFormat="1" applyFont="1" applyBorder="1" applyAlignment="1">
      <alignment horizontal="center" vertical="center"/>
    </xf>
    <xf numFmtId="0" fontId="39" fillId="0" borderId="0" xfId="0" applyFont="1" applyAlignment="1">
      <alignment horizontal="center" vertical="center"/>
    </xf>
    <xf numFmtId="0" fontId="41" fillId="16" borderId="7" xfId="0" applyFont="1" applyFill="1" applyBorder="1" applyAlignment="1">
      <alignment horizontal="center" vertical="center"/>
    </xf>
    <xf numFmtId="0" fontId="41" fillId="16" borderId="7" xfId="0" applyFont="1" applyFill="1" applyBorder="1" applyAlignment="1">
      <alignment horizontal="left" vertical="center" wrapText="1"/>
    </xf>
    <xf numFmtId="0" fontId="39" fillId="16" borderId="7" xfId="0" applyFont="1" applyFill="1" applyBorder="1" applyAlignment="1">
      <alignment horizontal="center" vertical="center"/>
    </xf>
    <xf numFmtId="2" fontId="39" fillId="16" borderId="7" xfId="0" applyNumberFormat="1" applyFont="1" applyFill="1" applyBorder="1" applyAlignment="1">
      <alignment horizontal="center" vertical="center"/>
    </xf>
    <xf numFmtId="173" fontId="39" fillId="16" borderId="7" xfId="0" applyNumberFormat="1" applyFont="1" applyFill="1" applyBorder="1" applyAlignment="1">
      <alignment vertical="center"/>
    </xf>
    <xf numFmtId="0" fontId="41" fillId="17" borderId="7" xfId="0" applyFont="1" applyFill="1" applyBorder="1" applyAlignment="1">
      <alignment horizontal="center" vertical="center"/>
    </xf>
    <xf numFmtId="0" fontId="41" fillId="17" borderId="7" xfId="0" applyFont="1" applyFill="1" applyBorder="1" applyAlignment="1">
      <alignment horizontal="left" vertical="center" wrapText="1"/>
    </xf>
    <xf numFmtId="0" fontId="39" fillId="17" borderId="7" xfId="0" applyFont="1" applyFill="1" applyBorder="1" applyAlignment="1">
      <alignment vertical="center"/>
    </xf>
    <xf numFmtId="173" fontId="39" fillId="17" borderId="7" xfId="0" applyNumberFormat="1" applyFont="1" applyFill="1" applyBorder="1" applyAlignment="1">
      <alignment vertical="center"/>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2" fontId="39" fillId="0" borderId="7" xfId="0" applyNumberFormat="1" applyFont="1" applyBorder="1" applyAlignment="1">
      <alignment vertical="center"/>
    </xf>
    <xf numFmtId="173" fontId="39" fillId="0" borderId="7" xfId="0" applyNumberFormat="1" applyFont="1" applyBorder="1" applyAlignment="1">
      <alignment vertical="center"/>
    </xf>
    <xf numFmtId="0" fontId="41" fillId="17" borderId="7" xfId="0" applyFont="1" applyFill="1" applyBorder="1" applyAlignment="1">
      <alignment vertical="center"/>
    </xf>
    <xf numFmtId="173" fontId="41" fillId="17" borderId="7" xfId="0" applyNumberFormat="1" applyFont="1" applyFill="1" applyBorder="1" applyAlignment="1">
      <alignment vertical="center"/>
    </xf>
    <xf numFmtId="0" fontId="39" fillId="0" borderId="7" xfId="0" applyFont="1" applyBorder="1" applyAlignment="1">
      <alignment vertical="center"/>
    </xf>
    <xf numFmtId="0" fontId="39" fillId="0" borderId="2" xfId="0" applyFont="1" applyBorder="1" applyAlignment="1">
      <alignment horizontal="center" vertical="center"/>
    </xf>
    <xf numFmtId="2" fontId="39" fillId="0" borderId="2" xfId="0" applyNumberFormat="1" applyFont="1" applyBorder="1" applyAlignment="1">
      <alignment horizontal="right" vertical="center"/>
    </xf>
    <xf numFmtId="0" fontId="39" fillId="17" borderId="7" xfId="0" applyFont="1" applyFill="1" applyBorder="1" applyAlignment="1">
      <alignment horizontal="center" vertical="center"/>
    </xf>
    <xf numFmtId="173" fontId="39" fillId="0" borderId="0" xfId="0" applyNumberFormat="1" applyFont="1" applyAlignment="1">
      <alignment vertical="center"/>
    </xf>
    <xf numFmtId="0" fontId="39" fillId="0" borderId="3" xfId="0" applyFont="1" applyBorder="1" applyAlignment="1">
      <alignment horizontal="center" vertical="center"/>
    </xf>
    <xf numFmtId="2" fontId="39" fillId="0" borderId="7" xfId="0" applyNumberFormat="1" applyFont="1" applyBorder="1" applyAlignment="1">
      <alignment horizontal="right" vertical="center"/>
    </xf>
    <xf numFmtId="0" fontId="39" fillId="0" borderId="0" xfId="0" applyFont="1" applyAlignment="1">
      <alignment vertical="center"/>
    </xf>
    <xf numFmtId="0" fontId="39" fillId="0" borderId="2" xfId="0" applyFont="1" applyBorder="1" applyAlignment="1">
      <alignment horizontal="left" vertical="center" wrapText="1"/>
    </xf>
    <xf numFmtId="0" fontId="39" fillId="0" borderId="7" xfId="0" applyFont="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left" vertical="center" wrapText="1"/>
    </xf>
    <xf numFmtId="0" fontId="41" fillId="18" borderId="22" xfId="0" applyFont="1" applyFill="1" applyBorder="1" applyAlignment="1">
      <alignment horizontal="center" vertical="center"/>
    </xf>
    <xf numFmtId="0" fontId="41" fillId="18" borderId="22" xfId="0" applyFont="1" applyFill="1" applyBorder="1" applyAlignment="1">
      <alignment horizontal="left" vertical="center" wrapText="1"/>
    </xf>
    <xf numFmtId="0" fontId="41" fillId="18" borderId="22" xfId="0" applyFont="1" applyFill="1" applyBorder="1" applyAlignment="1">
      <alignment horizontal="left" vertical="center"/>
    </xf>
    <xf numFmtId="0" fontId="41" fillId="18" borderId="22" xfId="0" applyFont="1" applyFill="1" applyBorder="1" applyAlignment="1">
      <alignment vertical="center"/>
    </xf>
    <xf numFmtId="173" fontId="41" fillId="18" borderId="22" xfId="0" applyNumberFormat="1" applyFont="1" applyFill="1" applyBorder="1" applyAlignment="1">
      <alignment vertical="center"/>
    </xf>
    <xf numFmtId="0" fontId="39" fillId="6" borderId="7" xfId="0" applyFont="1" applyFill="1" applyBorder="1" applyAlignment="1">
      <alignment horizontal="center" vertical="center"/>
    </xf>
    <xf numFmtId="2" fontId="41" fillId="17" borderId="7" xfId="0" applyNumberFormat="1" applyFont="1" applyFill="1" applyBorder="1" applyAlignment="1">
      <alignment vertical="center"/>
    </xf>
    <xf numFmtId="2" fontId="42" fillId="0" borderId="7" xfId="0" applyNumberFormat="1" applyFont="1" applyBorder="1" applyAlignment="1">
      <alignment vertical="center"/>
    </xf>
    <xf numFmtId="2" fontId="43" fillId="0" borderId="7" xfId="0" applyNumberFormat="1" applyFont="1" applyBorder="1" applyAlignment="1">
      <alignment vertical="center"/>
    </xf>
    <xf numFmtId="0" fontId="39" fillId="0" borderId="7" xfId="0" applyFont="1" applyBorder="1" applyAlignment="1">
      <alignment horizontal="left" vertical="center"/>
    </xf>
    <xf numFmtId="0" fontId="39" fillId="0" borderId="3" xfId="0" applyFont="1" applyBorder="1" applyAlignment="1">
      <alignment vertical="center"/>
    </xf>
    <xf numFmtId="0" fontId="39" fillId="18" borderId="7" xfId="0" applyFont="1" applyFill="1" applyBorder="1" applyAlignment="1">
      <alignment horizontal="center" vertical="center"/>
    </xf>
    <xf numFmtId="0" fontId="41" fillId="18" borderId="7" xfId="0" applyFont="1" applyFill="1" applyBorder="1" applyAlignment="1">
      <alignment horizontal="left" vertical="center" wrapText="1"/>
    </xf>
    <xf numFmtId="0" fontId="41" fillId="18" borderId="7" xfId="0" applyFont="1" applyFill="1" applyBorder="1" applyAlignment="1">
      <alignment vertical="center"/>
    </xf>
    <xf numFmtId="2" fontId="41" fillId="18" borderId="7" xfId="0" applyNumberFormat="1" applyFont="1" applyFill="1" applyBorder="1" applyAlignment="1">
      <alignment vertical="center"/>
    </xf>
    <xf numFmtId="173" fontId="41" fillId="18" borderId="7" xfId="0" applyNumberFormat="1" applyFont="1" applyFill="1" applyBorder="1" applyAlignment="1">
      <alignment vertical="center"/>
    </xf>
    <xf numFmtId="0" fontId="39" fillId="0" borderId="16" xfId="0" applyFont="1" applyBorder="1" applyAlignment="1">
      <alignment vertical="center" wrapText="1"/>
    </xf>
    <xf numFmtId="0" fontId="39" fillId="0" borderId="7" xfId="0" applyFont="1" applyBorder="1" applyAlignment="1">
      <alignment vertical="center" wrapText="1"/>
    </xf>
    <xf numFmtId="0" fontId="41" fillId="18" borderId="24" xfId="0" applyFont="1" applyFill="1" applyBorder="1" applyAlignment="1">
      <alignment horizontal="center" vertical="center"/>
    </xf>
    <xf numFmtId="2" fontId="39" fillId="0" borderId="2" xfId="0" applyNumberFormat="1" applyFont="1" applyBorder="1" applyAlignment="1">
      <alignment vertical="center"/>
    </xf>
    <xf numFmtId="173" fontId="39" fillId="0" borderId="2" xfId="0" applyNumberFormat="1" applyFont="1" applyBorder="1" applyAlignment="1">
      <alignment vertical="center"/>
    </xf>
    <xf numFmtId="173" fontId="39" fillId="0" borderId="0" xfId="0" applyNumberFormat="1" applyFont="1" applyAlignment="1">
      <alignment vertical="center" wrapText="1"/>
    </xf>
    <xf numFmtId="2" fontId="41" fillId="17" borderId="7" xfId="0" applyNumberFormat="1" applyFont="1" applyFill="1" applyBorder="1" applyAlignment="1">
      <alignment horizontal="center" vertical="center"/>
    </xf>
    <xf numFmtId="0" fontId="39" fillId="18" borderId="24" xfId="0" applyFont="1" applyFill="1" applyBorder="1" applyAlignment="1">
      <alignment horizontal="center" vertical="center"/>
    </xf>
    <xf numFmtId="0" fontId="39" fillId="18" borderId="7" xfId="0" applyFont="1" applyFill="1" applyBorder="1" applyAlignment="1">
      <alignment vertical="center"/>
    </xf>
    <xf numFmtId="2" fontId="39" fillId="18" borderId="7" xfId="0" applyNumberFormat="1" applyFont="1" applyFill="1" applyBorder="1" applyAlignment="1">
      <alignment vertical="center"/>
    </xf>
    <xf numFmtId="173" fontId="39" fillId="18" borderId="7" xfId="0" applyNumberFormat="1" applyFont="1" applyFill="1" applyBorder="1" applyAlignment="1">
      <alignment vertical="center"/>
    </xf>
    <xf numFmtId="174" fontId="41" fillId="17" borderId="7" xfId="0" applyNumberFormat="1" applyFont="1" applyFill="1" applyBorder="1" applyAlignment="1">
      <alignment horizontal="center" vertical="center"/>
    </xf>
    <xf numFmtId="0" fontId="39" fillId="0" borderId="3" xfId="0" applyFont="1" applyBorder="1" applyAlignment="1">
      <alignment horizontal="left" vertical="center" wrapText="1"/>
    </xf>
    <xf numFmtId="0" fontId="41" fillId="18" borderId="24" xfId="0" applyFont="1" applyFill="1" applyBorder="1" applyAlignment="1">
      <alignment horizontal="left" vertical="center" wrapText="1"/>
    </xf>
    <xf numFmtId="173" fontId="41" fillId="0" borderId="0" xfId="0" applyNumberFormat="1" applyFont="1" applyAlignment="1">
      <alignment vertical="center"/>
    </xf>
    <xf numFmtId="0" fontId="23" fillId="18" borderId="7" xfId="0" applyFont="1" applyFill="1" applyBorder="1" applyAlignment="1">
      <alignment horizontal="center" vertical="center"/>
    </xf>
    <xf numFmtId="0" fontId="39" fillId="18" borderId="7" xfId="0" applyFont="1" applyFill="1" applyBorder="1" applyAlignment="1">
      <alignment horizontal="left" vertical="center"/>
    </xf>
    <xf numFmtId="0" fontId="41" fillId="0" borderId="0" xfId="0" applyFont="1" applyAlignment="1">
      <alignment horizontal="left" vertical="center"/>
    </xf>
    <xf numFmtId="0" fontId="44" fillId="0" borderId="7" xfId="0" applyFont="1" applyBorder="1" applyAlignment="1">
      <alignment horizontal="left" vertical="center" wrapText="1"/>
    </xf>
    <xf numFmtId="173" fontId="39" fillId="0" borderId="2" xfId="0" applyNumberFormat="1" applyFont="1" applyBorder="1" applyAlignment="1">
      <alignment horizontal="right" vertical="center"/>
    </xf>
    <xf numFmtId="0" fontId="41" fillId="18" borderId="7" xfId="0" applyFont="1" applyFill="1" applyBorder="1" applyAlignment="1">
      <alignment horizontal="center" vertical="center"/>
    </xf>
    <xf numFmtId="0" fontId="45" fillId="18" borderId="7" xfId="0" applyFont="1" applyFill="1" applyBorder="1" applyAlignment="1">
      <alignment horizontal="left" vertical="center" wrapText="1"/>
    </xf>
    <xf numFmtId="173" fontId="41" fillId="18" borderId="22" xfId="0" applyNumberFormat="1" applyFont="1" applyFill="1" applyBorder="1" applyAlignment="1">
      <alignment horizontal="right" vertical="center"/>
    </xf>
    <xf numFmtId="0" fontId="39" fillId="0" borderId="16" xfId="0" applyFont="1" applyBorder="1" applyAlignment="1">
      <alignment horizontal="left" vertical="center" wrapText="1"/>
    </xf>
    <xf numFmtId="173" fontId="39" fillId="11" borderId="7" xfId="0" applyNumberFormat="1" applyFont="1" applyFill="1" applyBorder="1" applyAlignment="1">
      <alignment horizontal="right" vertical="center"/>
    </xf>
    <xf numFmtId="173" fontId="39" fillId="0" borderId="7" xfId="0" applyNumberFormat="1" applyFont="1" applyBorder="1" applyAlignment="1">
      <alignment horizontal="right" vertical="center"/>
    </xf>
    <xf numFmtId="0" fontId="41" fillId="18" borderId="32" xfId="0" applyFont="1" applyFill="1" applyBorder="1" applyAlignment="1">
      <alignment horizontal="left" vertical="center" wrapText="1"/>
    </xf>
    <xf numFmtId="2" fontId="41" fillId="18" borderId="7" xfId="0" applyNumberFormat="1" applyFont="1" applyFill="1" applyBorder="1" applyAlignment="1">
      <alignment horizontal="center" vertical="center"/>
    </xf>
    <xf numFmtId="173" fontId="41" fillId="18" borderId="7" xfId="0" applyNumberFormat="1" applyFont="1" applyFill="1" applyBorder="1" applyAlignment="1">
      <alignment horizontal="right" vertical="center"/>
    </xf>
    <xf numFmtId="2" fontId="39" fillId="11" borderId="7" xfId="0" applyNumberFormat="1" applyFont="1" applyFill="1" applyBorder="1" applyAlignment="1">
      <alignment vertical="center"/>
    </xf>
    <xf numFmtId="0" fontId="39" fillId="17" borderId="27" xfId="0" applyFont="1" applyFill="1" applyBorder="1" applyAlignment="1">
      <alignment vertical="center"/>
    </xf>
    <xf numFmtId="2" fontId="39" fillId="18" borderId="22" xfId="0" applyNumberFormat="1" applyFont="1" applyFill="1" applyBorder="1" applyAlignment="1">
      <alignment horizontal="center" vertical="center"/>
    </xf>
    <xf numFmtId="173" fontId="41" fillId="0" borderId="7" xfId="0" applyNumberFormat="1" applyFont="1" applyBorder="1" applyAlignment="1">
      <alignment vertical="center"/>
    </xf>
    <xf numFmtId="173" fontId="41" fillId="19" borderId="7" xfId="0" applyNumberFormat="1" applyFont="1" applyFill="1" applyBorder="1" applyAlignment="1">
      <alignment vertical="center"/>
    </xf>
    <xf numFmtId="3" fontId="39" fillId="0" borderId="0" xfId="0" applyNumberFormat="1" applyFont="1" applyAlignment="1">
      <alignment horizontal="left" vertical="center"/>
    </xf>
    <xf numFmtId="173" fontId="39" fillId="0" borderId="0" xfId="0" applyNumberFormat="1" applyFont="1" applyAlignment="1">
      <alignment horizontal="center" vertical="center"/>
    </xf>
    <xf numFmtId="0" fontId="39" fillId="0" borderId="16" xfId="0" applyFont="1" applyBorder="1" applyAlignment="1">
      <alignment vertical="center"/>
    </xf>
    <xf numFmtId="0" fontId="39" fillId="0" borderId="16" xfId="0" applyFont="1" applyBorder="1" applyAlignment="1">
      <alignment horizontal="left" vertical="center"/>
    </xf>
    <xf numFmtId="173" fontId="39" fillId="0" borderId="16" xfId="0" applyNumberFormat="1" applyFont="1" applyBorder="1" applyAlignment="1">
      <alignment horizontal="center" vertical="center"/>
    </xf>
    <xf numFmtId="0" fontId="39" fillId="0" borderId="16" xfId="0" applyFont="1" applyBorder="1" applyAlignment="1">
      <alignment horizontal="center" vertical="center"/>
    </xf>
    <xf numFmtId="175" fontId="46" fillId="0" borderId="0" xfId="0" applyNumberFormat="1" applyFont="1" applyAlignment="1">
      <alignment horizontal="center" vertical="center"/>
    </xf>
    <xf numFmtId="0" fontId="46"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2" fillId="0" borderId="7" xfId="0" applyFont="1" applyBorder="1" applyAlignment="1">
      <alignment horizontal="right" vertical="center" wrapText="1"/>
    </xf>
    <xf numFmtId="0" fontId="2" fillId="0" borderId="7" xfId="0" applyFont="1" applyBorder="1" applyAlignment="1">
      <alignment vertical="center" wrapText="1"/>
    </xf>
    <xf numFmtId="0" fontId="47" fillId="0" borderId="0" xfId="0" applyFont="1" applyAlignment="1">
      <alignment horizontal="center" vertical="center"/>
    </xf>
    <xf numFmtId="0" fontId="48" fillId="0" borderId="7" xfId="0" applyFont="1" applyBorder="1" applyAlignment="1">
      <alignment horizontal="center" vertical="center"/>
    </xf>
    <xf numFmtId="175" fontId="4" fillId="0" borderId="0" xfId="0" applyNumberFormat="1" applyFont="1" applyAlignment="1">
      <alignment horizontal="center" vertical="center"/>
    </xf>
    <xf numFmtId="0" fontId="49" fillId="0" borderId="7" xfId="0" applyFont="1" applyBorder="1" applyAlignment="1">
      <alignment horizontal="center" vertical="center"/>
    </xf>
    <xf numFmtId="176" fontId="2" fillId="0" borderId="0" xfId="0" applyNumberFormat="1" applyFont="1" applyAlignment="1">
      <alignment vertical="center" wrapText="1"/>
    </xf>
    <xf numFmtId="0" fontId="2" fillId="0" borderId="4" xfId="0" applyFont="1" applyBorder="1" applyAlignment="1">
      <alignment horizontal="center" vertical="center"/>
    </xf>
    <xf numFmtId="172" fontId="2" fillId="0" borderId="4"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2" fillId="0" borderId="7" xfId="0" applyFont="1" applyBorder="1" applyAlignment="1">
      <alignment horizontal="right" vertical="center"/>
    </xf>
    <xf numFmtId="0" fontId="2"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54" fillId="5" borderId="8"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56" fillId="5" borderId="7" xfId="0" applyFont="1" applyFill="1" applyBorder="1" applyAlignment="1">
      <alignment horizontal="center" vertical="center" wrapText="1"/>
    </xf>
    <xf numFmtId="0" fontId="53" fillId="0" borderId="7" xfId="0" applyFont="1" applyBorder="1" applyAlignment="1">
      <alignment horizontal="center" vertical="center" wrapText="1"/>
    </xf>
    <xf numFmtId="0" fontId="55" fillId="0" borderId="7" xfId="0" applyFont="1" applyBorder="1" applyAlignment="1">
      <alignment horizontal="center" vertical="center" wrapText="1"/>
    </xf>
    <xf numFmtId="0" fontId="6" fillId="2" borderId="3" xfId="0" applyFont="1" applyFill="1" applyBorder="1" applyAlignment="1">
      <alignment horizontal="center" vertical="center"/>
    </xf>
    <xf numFmtId="0" fontId="7" fillId="0" borderId="4" xfId="0" applyFont="1" applyBorder="1"/>
    <xf numFmtId="0" fontId="5"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xf numFmtId="0" fontId="5" fillId="0" borderId="2" xfId="0" applyFont="1" applyBorder="1" applyAlignment="1">
      <alignment horizontal="center" vertical="center"/>
    </xf>
    <xf numFmtId="0" fontId="7" fillId="0" borderId="5" xfId="0" applyFont="1" applyBorder="1"/>
    <xf numFmtId="0" fontId="7" fillId="0" borderId="6" xfId="0" applyFont="1" applyBorder="1"/>
    <xf numFmtId="0" fontId="10" fillId="9" borderId="9" xfId="0" applyFont="1" applyFill="1" applyBorder="1" applyAlignment="1">
      <alignment horizontal="center" vertical="center"/>
    </xf>
    <xf numFmtId="0" fontId="7" fillId="0" borderId="11" xfId="0" applyFont="1" applyBorder="1"/>
    <xf numFmtId="0" fontId="10" fillId="8" borderId="9" xfId="0" applyFont="1" applyFill="1" applyBorder="1" applyAlignment="1">
      <alignment horizontal="center" vertical="center"/>
    </xf>
    <xf numFmtId="0" fontId="8" fillId="0" borderId="2" xfId="0" applyFont="1" applyBorder="1" applyAlignment="1">
      <alignment horizontal="center" vertical="center"/>
    </xf>
    <xf numFmtId="0" fontId="10" fillId="0" borderId="9" xfId="0" applyFont="1" applyBorder="1" applyAlignment="1">
      <alignment horizontal="center" vertical="center"/>
    </xf>
    <xf numFmtId="0" fontId="7" fillId="0" borderId="10" xfId="0" applyFont="1" applyBorder="1"/>
    <xf numFmtId="0" fontId="10" fillId="7" borderId="9" xfId="0" applyFont="1" applyFill="1" applyBorder="1" applyAlignment="1">
      <alignment horizontal="center" vertical="center"/>
    </xf>
    <xf numFmtId="0" fontId="10" fillId="10" borderId="9" xfId="0" applyFont="1" applyFill="1" applyBorder="1" applyAlignment="1">
      <alignment horizontal="center" vertical="center"/>
    </xf>
    <xf numFmtId="0" fontId="2" fillId="0" borderId="12" xfId="0" applyFont="1" applyBorder="1" applyAlignment="1">
      <alignment horizontal="center" vertical="center"/>
    </xf>
    <xf numFmtId="0" fontId="7" fillId="0" borderId="13" xfId="0" applyFont="1" applyBorder="1"/>
    <xf numFmtId="0" fontId="7" fillId="0" borderId="14" xfId="0" applyFont="1" applyBorder="1"/>
    <xf numFmtId="0" fontId="7" fillId="0" borderId="15" xfId="0" applyFont="1" applyBorder="1"/>
    <xf numFmtId="0" fontId="4" fillId="0" borderId="3" xfId="0" applyFont="1" applyBorder="1" applyAlignment="1">
      <alignment vertical="center"/>
    </xf>
    <xf numFmtId="0" fontId="4" fillId="0" borderId="12" xfId="0" applyFont="1" applyBorder="1" applyAlignment="1">
      <alignment horizontal="left" vertical="center"/>
    </xf>
    <xf numFmtId="9" fontId="23" fillId="0" borderId="2" xfId="0" applyNumberFormat="1" applyFont="1" applyBorder="1" applyAlignment="1">
      <alignment horizontal="right" vertical="center"/>
    </xf>
    <xf numFmtId="168" fontId="23" fillId="0" borderId="2" xfId="0" applyNumberFormat="1" applyFont="1" applyBorder="1" applyAlignment="1">
      <alignment vertical="center"/>
    </xf>
    <xf numFmtId="0" fontId="26" fillId="0" borderId="18" xfId="0" applyFont="1" applyBorder="1" applyAlignment="1">
      <alignment horizontal="center" vertical="center" wrapText="1"/>
    </xf>
    <xf numFmtId="0" fontId="7" fillId="0" borderId="18" xfId="0" applyFont="1" applyBorder="1"/>
    <xf numFmtId="0" fontId="27" fillId="0" borderId="18" xfId="0" applyFont="1" applyBorder="1" applyAlignment="1">
      <alignment horizontal="center" vertical="center" wrapText="1"/>
    </xf>
    <xf numFmtId="0" fontId="3" fillId="0" borderId="18" xfId="0" applyFont="1" applyBorder="1" applyAlignment="1">
      <alignment horizontal="center"/>
    </xf>
    <xf numFmtId="0" fontId="6"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5" fillId="0" borderId="0" xfId="0" applyFont="1" applyAlignment="1">
      <alignment vertical="center" wrapText="1"/>
    </xf>
    <xf numFmtId="0" fontId="5" fillId="0" borderId="16" xfId="0" applyFont="1" applyBorder="1" applyAlignment="1">
      <alignment horizontal="center" vertical="center"/>
    </xf>
    <xf numFmtId="0" fontId="7" fillId="0" borderId="1" xfId="0" applyFont="1" applyBorder="1"/>
    <xf numFmtId="0" fontId="3" fillId="0" borderId="2"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wrapText="1"/>
    </xf>
    <xf numFmtId="0" fontId="7" fillId="0" borderId="23" xfId="0" applyFont="1" applyBorder="1"/>
    <xf numFmtId="0" fontId="5" fillId="0" borderId="2" xfId="0" applyFont="1" applyBorder="1" applyAlignment="1">
      <alignment horizontal="center" vertical="center" wrapText="1"/>
    </xf>
    <xf numFmtId="0" fontId="6" fillId="0" borderId="12" xfId="0" applyFont="1" applyBorder="1" applyAlignment="1">
      <alignment vertical="center" wrapText="1"/>
    </xf>
    <xf numFmtId="0" fontId="7" fillId="0" borderId="17" xfId="0" applyFont="1" applyBorder="1"/>
    <xf numFmtId="0" fontId="11" fillId="8" borderId="2" xfId="0" applyFont="1" applyFill="1" applyBorder="1" applyAlignment="1">
      <alignment horizontal="center" vertical="center" wrapText="1"/>
    </xf>
    <xf numFmtId="0" fontId="6" fillId="13" borderId="25" xfId="0" applyFont="1" applyFill="1" applyBorder="1" applyAlignment="1">
      <alignment horizontal="center" vertical="center"/>
    </xf>
    <xf numFmtId="0" fontId="5" fillId="13" borderId="25" xfId="0" applyFont="1" applyFill="1" applyBorder="1" applyAlignment="1">
      <alignment horizontal="center" vertical="center" wrapText="1"/>
    </xf>
    <xf numFmtId="0" fontId="35" fillId="0" borderId="3" xfId="0" applyFont="1" applyBorder="1" applyAlignment="1">
      <alignment horizontal="center" vertical="center"/>
    </xf>
    <xf numFmtId="0" fontId="36" fillId="0" borderId="3" xfId="0" applyFont="1" applyBorder="1" applyAlignment="1">
      <alignment horizontal="center" vertical="center" wrapText="1"/>
    </xf>
    <xf numFmtId="0" fontId="5" fillId="13" borderId="3" xfId="0" applyFont="1" applyFill="1" applyBorder="1" applyAlignment="1">
      <alignment horizontal="center" vertical="center" wrapText="1"/>
    </xf>
    <xf numFmtId="0" fontId="32" fillId="0" borderId="2" xfId="0" applyFont="1" applyBorder="1" applyAlignment="1">
      <alignment horizontal="center" vertical="center"/>
    </xf>
    <xf numFmtId="0" fontId="6" fillId="13" borderId="3" xfId="0" applyFont="1" applyFill="1" applyBorder="1" applyAlignment="1">
      <alignment horizontal="center" vertical="center"/>
    </xf>
    <xf numFmtId="0" fontId="2" fillId="0" borderId="12" xfId="0" applyFont="1" applyBorder="1" applyAlignment="1">
      <alignment horizontal="center" vertical="center" wrapText="1"/>
    </xf>
    <xf numFmtId="0" fontId="7" fillId="0" borderId="16" xfId="0" applyFont="1" applyBorder="1"/>
    <xf numFmtId="0" fontId="2" fillId="0" borderId="3" xfId="0" applyFont="1" applyBorder="1" applyAlignment="1">
      <alignment horizontal="center" vertical="center"/>
    </xf>
    <xf numFmtId="0" fontId="2" fillId="10" borderId="3" xfId="0" applyFont="1" applyFill="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10" fontId="25" fillId="0" borderId="3" xfId="0" applyNumberFormat="1" applyFont="1" applyBorder="1" applyAlignment="1">
      <alignment horizontal="center" vertical="center"/>
    </xf>
    <xf numFmtId="0" fontId="41" fillId="19" borderId="3" xfId="0" applyFont="1" applyFill="1" applyBorder="1" applyAlignment="1">
      <alignment horizontal="right" vertical="center"/>
    </xf>
    <xf numFmtId="0" fontId="38" fillId="0" borderId="0" xfId="0" applyFont="1" applyAlignment="1">
      <alignment horizontal="center" vertical="center"/>
    </xf>
    <xf numFmtId="0" fontId="40" fillId="0" borderId="0" xfId="0" applyFont="1" applyAlignment="1">
      <alignment horizontal="center" vertical="center" wrapText="1"/>
    </xf>
    <xf numFmtId="0" fontId="41" fillId="0" borderId="3" xfId="0" applyFont="1" applyBorder="1" applyAlignment="1">
      <alignment horizontal="right" vertical="center"/>
    </xf>
  </cellXfs>
  <cellStyles count="1">
    <cellStyle name="Normal" xfId="0" builtinId="0"/>
  </cellStyles>
  <dxfs count="7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Q1004"/>
  <sheetViews>
    <sheetView tabSelected="1" zoomScale="69" zoomScaleNormal="69" workbookViewId="0">
      <pane xSplit="2" ySplit="11" topLeftCell="E19" activePane="bottomRight" state="frozen"/>
      <selection pane="topRight" activeCell="C1" sqref="C1"/>
      <selection pane="bottomLeft" activeCell="A12" sqref="A12"/>
      <selection pane="bottomRight" activeCell="F25" sqref="F25"/>
    </sheetView>
  </sheetViews>
  <sheetFormatPr baseColWidth="10" defaultColWidth="12.625" defaultRowHeight="15" customHeight="1" x14ac:dyDescent="0.2"/>
  <cols>
    <col min="1" max="1" width="9.125" customWidth="1"/>
    <col min="2" max="2" width="101.125" customWidth="1"/>
    <col min="3" max="3" width="19.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s>
  <sheetData>
    <row r="1" spans="1:17" ht="29.25" hidden="1" customHeight="1" x14ac:dyDescent="0.2">
      <c r="A1" s="1" t="s">
        <v>0</v>
      </c>
      <c r="B1" s="2"/>
      <c r="C1" s="1"/>
      <c r="D1" s="1"/>
      <c r="E1" s="1"/>
      <c r="F1" s="1"/>
      <c r="G1" s="1"/>
      <c r="H1" s="1"/>
      <c r="I1" s="1"/>
      <c r="J1" s="1"/>
      <c r="K1" s="1"/>
      <c r="L1" s="1"/>
      <c r="M1" s="1"/>
      <c r="N1" s="1"/>
      <c r="O1" s="3"/>
      <c r="P1" s="3"/>
      <c r="Q1" s="3"/>
    </row>
    <row r="2" spans="1:17" ht="18.75" hidden="1" customHeight="1" x14ac:dyDescent="0.2">
      <c r="A2" s="1" t="s">
        <v>1</v>
      </c>
      <c r="B2" s="2"/>
      <c r="C2" s="1"/>
      <c r="D2" s="1"/>
      <c r="E2" s="1"/>
      <c r="F2" s="1"/>
      <c r="G2" s="1"/>
      <c r="H2" s="1"/>
      <c r="I2" s="1"/>
      <c r="J2" s="1"/>
      <c r="K2" s="1"/>
      <c r="L2" s="1"/>
      <c r="M2" s="1"/>
      <c r="N2" s="1"/>
      <c r="O2" s="3"/>
      <c r="P2" s="3"/>
      <c r="Q2" s="3"/>
    </row>
    <row r="3" spans="1:17" ht="17.25" hidden="1" customHeight="1" x14ac:dyDescent="0.2">
      <c r="A3" s="4"/>
      <c r="B3" s="4"/>
      <c r="C3" s="4"/>
      <c r="D3" s="4"/>
      <c r="E3" s="4"/>
      <c r="F3" s="4"/>
      <c r="G3" s="4"/>
      <c r="H3" s="4"/>
      <c r="I3" s="4"/>
      <c r="J3" s="4"/>
      <c r="K3" s="4"/>
      <c r="L3" s="4"/>
      <c r="M3" s="4"/>
      <c r="N3" s="4"/>
      <c r="O3" s="3"/>
      <c r="P3" s="3"/>
      <c r="Q3" s="3"/>
    </row>
    <row r="4" spans="1:17" ht="17.25" hidden="1" customHeight="1" x14ac:dyDescent="0.2">
      <c r="A4" s="1" t="s">
        <v>2</v>
      </c>
      <c r="B4" s="2"/>
      <c r="C4" s="1"/>
      <c r="D4" s="1"/>
      <c r="E4" s="1"/>
      <c r="F4" s="1"/>
      <c r="G4" s="1"/>
      <c r="H4" s="1"/>
      <c r="I4" s="1"/>
      <c r="J4" s="1"/>
      <c r="K4" s="1"/>
      <c r="L4" s="1"/>
      <c r="M4" s="1"/>
      <c r="N4" s="1"/>
      <c r="O4" s="3"/>
      <c r="P4" s="3"/>
      <c r="Q4" s="3"/>
    </row>
    <row r="5" spans="1:17" ht="27" hidden="1" customHeight="1" x14ac:dyDescent="0.2">
      <c r="A5" s="1" t="s">
        <v>3</v>
      </c>
      <c r="B5" s="2"/>
      <c r="C5" s="1"/>
      <c r="D5" s="1"/>
      <c r="E5" s="1"/>
      <c r="F5" s="1"/>
      <c r="G5" s="1"/>
      <c r="H5" s="1"/>
      <c r="I5" s="1"/>
      <c r="J5" s="1"/>
      <c r="K5" s="1"/>
      <c r="L5" s="1"/>
      <c r="M5" s="1"/>
      <c r="N5" s="1"/>
      <c r="O5" s="3"/>
      <c r="P5" s="3"/>
      <c r="Q5" s="3"/>
    </row>
    <row r="6" spans="1:17" ht="12" hidden="1" customHeight="1" x14ac:dyDescent="0.2">
      <c r="A6" s="4"/>
      <c r="B6" s="4"/>
      <c r="C6" s="4"/>
      <c r="D6" s="4"/>
      <c r="E6" s="4"/>
      <c r="F6" s="4"/>
      <c r="G6" s="4"/>
      <c r="H6" s="4"/>
      <c r="I6" s="4"/>
      <c r="J6" s="4"/>
      <c r="K6" s="4"/>
      <c r="L6" s="4"/>
      <c r="M6" s="4"/>
      <c r="N6" s="4"/>
      <c r="O6" s="3"/>
      <c r="P6" s="3"/>
      <c r="Q6" s="3"/>
    </row>
    <row r="7" spans="1:17" ht="64.5" hidden="1" customHeight="1" x14ac:dyDescent="0.2">
      <c r="A7" s="313" t="s">
        <v>4</v>
      </c>
      <c r="B7" s="314"/>
      <c r="C7" s="5"/>
      <c r="D7" s="6"/>
      <c r="E7" s="6"/>
      <c r="F7" s="6"/>
      <c r="G7" s="6"/>
      <c r="H7" s="6"/>
      <c r="I7" s="6"/>
      <c r="J7" s="6"/>
      <c r="K7" s="6"/>
      <c r="L7" s="6"/>
      <c r="M7" s="6"/>
      <c r="N7" s="6"/>
      <c r="O7" s="3"/>
      <c r="P7" s="3"/>
      <c r="Q7" s="3"/>
    </row>
    <row r="8" spans="1:17" ht="15.75" hidden="1" x14ac:dyDescent="0.2">
      <c r="A8" s="1"/>
      <c r="B8" s="2"/>
      <c r="C8" s="7"/>
      <c r="D8" s="7"/>
      <c r="E8" s="7"/>
      <c r="F8" s="7"/>
      <c r="G8" s="7"/>
      <c r="H8" s="7"/>
      <c r="I8" s="7"/>
      <c r="J8" s="7"/>
      <c r="K8" s="7"/>
      <c r="L8" s="7"/>
      <c r="M8" s="7"/>
      <c r="N8" s="7"/>
      <c r="O8" s="3"/>
      <c r="P8" s="3"/>
      <c r="Q8" s="3"/>
    </row>
    <row r="9" spans="1:17" ht="14.25" x14ac:dyDescent="0.2">
      <c r="A9" s="315" t="s">
        <v>5</v>
      </c>
      <c r="B9" s="315" t="s">
        <v>6</v>
      </c>
      <c r="C9" s="310">
        <v>1</v>
      </c>
      <c r="D9" s="311"/>
      <c r="E9" s="310">
        <v>2</v>
      </c>
      <c r="F9" s="311"/>
      <c r="G9" s="310">
        <v>3</v>
      </c>
      <c r="H9" s="311"/>
      <c r="I9" s="310">
        <v>4</v>
      </c>
      <c r="J9" s="311"/>
      <c r="K9" s="310">
        <v>5</v>
      </c>
      <c r="L9" s="311"/>
      <c r="M9" s="310">
        <v>6</v>
      </c>
      <c r="N9" s="311"/>
      <c r="O9" s="3"/>
      <c r="P9" s="3"/>
      <c r="Q9" s="3"/>
    </row>
    <row r="10" spans="1:17" ht="14.25" customHeight="1" x14ac:dyDescent="0.2">
      <c r="A10" s="316"/>
      <c r="B10" s="317"/>
      <c r="C10" s="312" t="s">
        <v>7</v>
      </c>
      <c r="D10" s="311"/>
      <c r="E10" s="312" t="s">
        <v>8</v>
      </c>
      <c r="F10" s="311"/>
      <c r="G10" s="312" t="s">
        <v>9</v>
      </c>
      <c r="H10" s="311"/>
      <c r="I10" s="312" t="s">
        <v>10</v>
      </c>
      <c r="J10" s="311"/>
      <c r="K10" s="312" t="s">
        <v>11</v>
      </c>
      <c r="L10" s="311"/>
      <c r="M10" s="312" t="s">
        <v>12</v>
      </c>
      <c r="N10" s="311"/>
      <c r="O10" s="3"/>
      <c r="P10" s="3"/>
      <c r="Q10" s="3"/>
    </row>
    <row r="11" spans="1:17" ht="14.25" x14ac:dyDescent="0.2">
      <c r="A11" s="317"/>
      <c r="B11" s="9" t="s">
        <v>13</v>
      </c>
      <c r="C11" s="9" t="s">
        <v>14</v>
      </c>
      <c r="D11" s="10" t="s">
        <v>15</v>
      </c>
      <c r="E11" s="9" t="s">
        <v>14</v>
      </c>
      <c r="F11" s="10" t="s">
        <v>15</v>
      </c>
      <c r="G11" s="9" t="s">
        <v>14</v>
      </c>
      <c r="H11" s="10" t="s">
        <v>15</v>
      </c>
      <c r="I11" s="9" t="s">
        <v>14</v>
      </c>
      <c r="J11" s="10" t="s">
        <v>15</v>
      </c>
      <c r="K11" s="9" t="s">
        <v>14</v>
      </c>
      <c r="L11" s="10" t="s">
        <v>15</v>
      </c>
      <c r="M11" s="9" t="s">
        <v>14</v>
      </c>
      <c r="N11" s="10" t="s">
        <v>15</v>
      </c>
      <c r="O11" s="3"/>
      <c r="P11" s="3"/>
      <c r="Q11" s="3"/>
    </row>
    <row r="12" spans="1:17" ht="24.75" customHeight="1" x14ac:dyDescent="0.2">
      <c r="A12" s="11" t="s">
        <v>16</v>
      </c>
      <c r="B12" s="12" t="s">
        <v>17</v>
      </c>
      <c r="C12" s="13"/>
      <c r="D12" s="13"/>
      <c r="E12" s="13"/>
      <c r="F12" s="13"/>
      <c r="G12" s="13"/>
      <c r="H12" s="13"/>
      <c r="I12" s="13"/>
      <c r="J12" s="13"/>
      <c r="K12" s="13"/>
      <c r="L12" s="13"/>
      <c r="M12" s="13"/>
      <c r="N12" s="13"/>
      <c r="O12" s="3"/>
      <c r="P12" s="3"/>
      <c r="Q12" s="3"/>
    </row>
    <row r="13" spans="1:17" ht="409.5" customHeight="1" x14ac:dyDescent="0.2">
      <c r="A13" s="321"/>
      <c r="B13" s="14" t="s">
        <v>18</v>
      </c>
      <c r="C13" s="15" t="s">
        <v>19</v>
      </c>
      <c r="D13" s="16" t="s">
        <v>20</v>
      </c>
      <c r="E13" s="309" t="s">
        <v>19</v>
      </c>
      <c r="F13" s="305" t="s">
        <v>1682</v>
      </c>
      <c r="G13" s="18" t="s">
        <v>21</v>
      </c>
      <c r="H13" s="19" t="s">
        <v>22</v>
      </c>
      <c r="I13" s="15" t="s">
        <v>19</v>
      </c>
      <c r="J13" s="17" t="s">
        <v>23</v>
      </c>
      <c r="K13" s="309" t="s">
        <v>21</v>
      </c>
      <c r="L13" s="306" t="s">
        <v>1686</v>
      </c>
      <c r="M13" s="18" t="s">
        <v>21</v>
      </c>
      <c r="N13" s="21" t="s">
        <v>24</v>
      </c>
      <c r="O13" s="3"/>
      <c r="P13" s="3"/>
      <c r="Q13" s="3"/>
    </row>
    <row r="14" spans="1:17" ht="48.75" customHeight="1" x14ac:dyDescent="0.2">
      <c r="A14" s="316"/>
      <c r="B14" s="22" t="s">
        <v>25</v>
      </c>
      <c r="C14" s="15" t="str">
        <f>+IF(D14&gt;=VTEE!$D$6,"SI","NO")</f>
        <v>SI</v>
      </c>
      <c r="D14" s="23">
        <f>+VTEE!G6</f>
        <v>2564476831</v>
      </c>
      <c r="E14" s="308" t="s">
        <v>19</v>
      </c>
      <c r="F14" s="23">
        <f>VTEE!K6</f>
        <v>1151507921</v>
      </c>
      <c r="G14" s="15" t="str">
        <f>+IF(H14&gt;=VTEE!$D$6,"SI","NO")</f>
        <v>NO</v>
      </c>
      <c r="H14" s="24">
        <f>+VTEE!O6</f>
        <v>0</v>
      </c>
      <c r="I14" s="15" t="str">
        <f>+IF(J14&gt;=VTEE!$D$6,"SI","NO")</f>
        <v>NO</v>
      </c>
      <c r="J14" s="23">
        <f>VTEE!O6</f>
        <v>0</v>
      </c>
      <c r="K14" s="15" t="str">
        <f>+IF(L14&gt;=VTEE!$D$6,"SI","NO")</f>
        <v>SI</v>
      </c>
      <c r="L14" s="23">
        <f>+VTEE!W6</f>
        <v>403941173</v>
      </c>
      <c r="M14" s="15" t="str">
        <f>+IF(N14&gt;=VTEE!$D$6,"SI","NO")</f>
        <v>NO</v>
      </c>
      <c r="N14" s="24">
        <f>+VTEE!AA6</f>
        <v>0</v>
      </c>
      <c r="O14" s="3"/>
      <c r="P14" s="3"/>
      <c r="Q14" s="3"/>
    </row>
    <row r="15" spans="1:17" ht="69.75" customHeight="1" x14ac:dyDescent="0.2">
      <c r="A15" s="317"/>
      <c r="B15" s="22" t="s">
        <v>26</v>
      </c>
      <c r="C15" s="25" t="s">
        <v>27</v>
      </c>
      <c r="D15" s="25" t="s">
        <v>27</v>
      </c>
      <c r="E15" s="25" t="s">
        <v>27</v>
      </c>
      <c r="F15" s="25" t="s">
        <v>27</v>
      </c>
      <c r="G15" s="25" t="s">
        <v>27</v>
      </c>
      <c r="H15" s="24" t="s">
        <v>27</v>
      </c>
      <c r="I15" s="25" t="s">
        <v>27</v>
      </c>
      <c r="J15" s="25" t="s">
        <v>27</v>
      </c>
      <c r="K15" s="25" t="s">
        <v>27</v>
      </c>
      <c r="L15" s="26">
        <v>1</v>
      </c>
      <c r="M15" s="25" t="s">
        <v>27</v>
      </c>
      <c r="N15" s="24" t="s">
        <v>27</v>
      </c>
      <c r="O15" s="3"/>
      <c r="P15" s="3"/>
      <c r="Q15" s="3"/>
    </row>
    <row r="16" spans="1:17" ht="24.75" customHeight="1" x14ac:dyDescent="0.2">
      <c r="A16" s="27" t="s">
        <v>28</v>
      </c>
      <c r="B16" s="12" t="s">
        <v>29</v>
      </c>
      <c r="C16" s="28"/>
      <c r="D16" s="28"/>
      <c r="E16" s="28"/>
      <c r="F16" s="28"/>
      <c r="G16" s="28"/>
      <c r="H16" s="28"/>
      <c r="I16" s="28"/>
      <c r="J16" s="28"/>
      <c r="K16" s="28"/>
      <c r="L16" s="28"/>
      <c r="M16" s="28"/>
      <c r="N16" s="28"/>
      <c r="O16" s="3"/>
      <c r="P16" s="3"/>
      <c r="Q16" s="3"/>
    </row>
    <row r="17" spans="1:17" ht="327.75" customHeight="1" x14ac:dyDescent="0.2">
      <c r="A17" s="29"/>
      <c r="B17" s="22" t="s">
        <v>30</v>
      </c>
      <c r="C17" s="15" t="s">
        <v>19</v>
      </c>
      <c r="D17" s="307" t="s">
        <v>31</v>
      </c>
      <c r="E17" s="308" t="s">
        <v>19</v>
      </c>
      <c r="F17" s="306" t="s">
        <v>1683</v>
      </c>
      <c r="G17" s="15" t="s">
        <v>19</v>
      </c>
      <c r="H17" s="19" t="s">
        <v>32</v>
      </c>
      <c r="I17" s="15" t="s">
        <v>19</v>
      </c>
      <c r="J17" s="20" t="s">
        <v>33</v>
      </c>
      <c r="K17" s="15" t="s">
        <v>19</v>
      </c>
      <c r="L17" s="20" t="s">
        <v>34</v>
      </c>
      <c r="M17" s="15" t="s">
        <v>19</v>
      </c>
      <c r="N17" s="19" t="s">
        <v>35</v>
      </c>
      <c r="O17" s="3"/>
      <c r="P17" s="3"/>
      <c r="Q17" s="3"/>
    </row>
    <row r="18" spans="1:17" ht="327.75" customHeight="1" x14ac:dyDescent="0.2">
      <c r="A18" s="29"/>
      <c r="B18" s="22" t="s">
        <v>36</v>
      </c>
      <c r="C18" s="15" t="s">
        <v>19</v>
      </c>
      <c r="D18" s="21" t="s">
        <v>37</v>
      </c>
      <c r="E18" s="15" t="s">
        <v>19</v>
      </c>
      <c r="F18" s="20" t="s">
        <v>38</v>
      </c>
      <c r="G18" s="15" t="s">
        <v>19</v>
      </c>
      <c r="H18" s="21" t="s">
        <v>39</v>
      </c>
      <c r="I18" s="15" t="s">
        <v>19</v>
      </c>
      <c r="J18" s="20" t="s">
        <v>40</v>
      </c>
      <c r="K18" s="15" t="s">
        <v>19</v>
      </c>
      <c r="L18" s="20" t="s">
        <v>41</v>
      </c>
      <c r="M18" s="15" t="s">
        <v>21</v>
      </c>
      <c r="N18" s="21" t="s">
        <v>42</v>
      </c>
      <c r="O18" s="3"/>
      <c r="P18" s="3"/>
      <c r="Q18" s="3"/>
    </row>
    <row r="19" spans="1:17" ht="294.75" customHeight="1" x14ac:dyDescent="0.2">
      <c r="A19" s="29"/>
      <c r="B19" s="22" t="s">
        <v>43</v>
      </c>
      <c r="C19" s="15" t="s">
        <v>19</v>
      </c>
      <c r="D19" s="21" t="s">
        <v>44</v>
      </c>
      <c r="E19" s="308" t="s">
        <v>19</v>
      </c>
      <c r="F19" s="307" t="s">
        <v>1684</v>
      </c>
      <c r="G19" s="15"/>
      <c r="H19" s="21" t="s">
        <v>45</v>
      </c>
      <c r="I19" s="15" t="s">
        <v>19</v>
      </c>
      <c r="J19" s="306" t="s">
        <v>46</v>
      </c>
      <c r="K19" s="308" t="s">
        <v>19</v>
      </c>
      <c r="L19" s="306" t="s">
        <v>1685</v>
      </c>
      <c r="M19" s="15" t="s">
        <v>21</v>
      </c>
      <c r="N19" s="30" t="s">
        <v>47</v>
      </c>
      <c r="O19" s="3"/>
      <c r="P19" s="3"/>
      <c r="Q19" s="3"/>
    </row>
    <row r="20" spans="1:17" ht="294.75" customHeight="1" x14ac:dyDescent="0.2">
      <c r="A20" s="29"/>
      <c r="B20" s="22" t="s">
        <v>48</v>
      </c>
      <c r="C20" s="15" t="s">
        <v>19</v>
      </c>
      <c r="D20" s="21" t="s">
        <v>49</v>
      </c>
      <c r="E20" s="15" t="s">
        <v>19</v>
      </c>
      <c r="F20" s="20" t="s">
        <v>50</v>
      </c>
      <c r="G20" s="15" t="s">
        <v>19</v>
      </c>
      <c r="H20" s="21" t="s">
        <v>51</v>
      </c>
      <c r="I20" s="15" t="s">
        <v>19</v>
      </c>
      <c r="J20" s="20" t="s">
        <v>52</v>
      </c>
      <c r="K20" s="15" t="s">
        <v>19</v>
      </c>
      <c r="L20" s="20" t="s">
        <v>53</v>
      </c>
      <c r="M20" s="15" t="s">
        <v>21</v>
      </c>
      <c r="N20" s="31" t="s">
        <v>54</v>
      </c>
      <c r="O20" s="3"/>
      <c r="P20" s="3"/>
      <c r="Q20" s="3"/>
    </row>
    <row r="21" spans="1:17" ht="147.75" customHeight="1" x14ac:dyDescent="0.2">
      <c r="A21" s="29"/>
      <c r="B21" s="22" t="s">
        <v>55</v>
      </c>
      <c r="C21" s="15" t="s">
        <v>19</v>
      </c>
      <c r="D21" s="32" t="s">
        <v>56</v>
      </c>
      <c r="E21" s="15" t="s">
        <v>19</v>
      </c>
      <c r="F21" s="32" t="s">
        <v>57</v>
      </c>
      <c r="G21" s="15" t="s">
        <v>21</v>
      </c>
      <c r="H21" s="32" t="s">
        <v>58</v>
      </c>
      <c r="I21" s="15" t="s">
        <v>21</v>
      </c>
      <c r="J21" s="32" t="s">
        <v>59</v>
      </c>
      <c r="K21" s="32" t="s">
        <v>19</v>
      </c>
      <c r="L21" s="20" t="s">
        <v>60</v>
      </c>
      <c r="M21" s="15" t="s">
        <v>21</v>
      </c>
      <c r="N21" s="33" t="s">
        <v>61</v>
      </c>
      <c r="O21" s="3"/>
      <c r="P21" s="3"/>
      <c r="Q21" s="3"/>
    </row>
    <row r="22" spans="1:17" ht="24.75" customHeight="1" x14ac:dyDescent="0.2">
      <c r="A22" s="9" t="s">
        <v>62</v>
      </c>
      <c r="B22" s="12" t="s">
        <v>63</v>
      </c>
      <c r="C22" s="28"/>
      <c r="D22" s="28"/>
      <c r="E22" s="28"/>
      <c r="F22" s="28"/>
      <c r="G22" s="28"/>
      <c r="H22" s="28"/>
      <c r="I22" s="34"/>
      <c r="J22" s="28"/>
      <c r="K22" s="28"/>
      <c r="L22" s="28"/>
      <c r="M22" s="28"/>
      <c r="N22" s="28"/>
      <c r="O22" s="3"/>
      <c r="P22" s="3"/>
      <c r="Q22" s="3"/>
    </row>
    <row r="23" spans="1:17" ht="76.5" customHeight="1" x14ac:dyDescent="0.2">
      <c r="A23" s="35"/>
      <c r="B23" s="22" t="s">
        <v>64</v>
      </c>
      <c r="C23" s="36" t="s">
        <v>19</v>
      </c>
      <c r="D23" s="37" t="s">
        <v>65</v>
      </c>
      <c r="E23" s="38" t="s">
        <v>19</v>
      </c>
      <c r="F23" s="39" t="s">
        <v>66</v>
      </c>
      <c r="G23" s="36" t="s">
        <v>19</v>
      </c>
      <c r="H23" s="39" t="s">
        <v>67</v>
      </c>
      <c r="I23" s="36" t="s">
        <v>19</v>
      </c>
      <c r="J23" s="20" t="s">
        <v>68</v>
      </c>
      <c r="K23" s="36" t="s">
        <v>19</v>
      </c>
      <c r="L23" s="21" t="s">
        <v>69</v>
      </c>
      <c r="M23" s="15" t="s">
        <v>19</v>
      </c>
      <c r="N23" s="21" t="s">
        <v>70</v>
      </c>
      <c r="O23" s="3"/>
      <c r="P23" s="3"/>
      <c r="Q23" s="3"/>
    </row>
    <row r="24" spans="1:17" ht="24.75" customHeight="1" x14ac:dyDescent="0.2">
      <c r="A24" s="8" t="s">
        <v>71</v>
      </c>
      <c r="B24" s="12" t="s">
        <v>72</v>
      </c>
      <c r="C24" s="28"/>
      <c r="D24" s="28"/>
      <c r="E24" s="28"/>
      <c r="F24" s="28"/>
      <c r="G24" s="28"/>
      <c r="H24" s="28"/>
      <c r="I24" s="28"/>
      <c r="J24" s="28"/>
      <c r="K24" s="28"/>
      <c r="L24" s="28"/>
      <c r="M24" s="28"/>
      <c r="N24" s="28"/>
      <c r="O24" s="3"/>
      <c r="P24" s="3"/>
      <c r="Q24" s="3"/>
    </row>
    <row r="25" spans="1:17" ht="153" customHeight="1" x14ac:dyDescent="0.2">
      <c r="A25" s="9"/>
      <c r="B25" s="22" t="s">
        <v>73</v>
      </c>
      <c r="C25" s="15"/>
      <c r="D25" s="40"/>
      <c r="E25" s="15"/>
      <c r="F25" s="40"/>
      <c r="G25" s="15"/>
      <c r="H25" s="40"/>
      <c r="I25" s="15"/>
      <c r="J25" s="40"/>
      <c r="K25" s="15"/>
      <c r="L25" s="40"/>
      <c r="M25" s="15"/>
      <c r="N25" s="40"/>
      <c r="O25" s="3"/>
      <c r="P25" s="3"/>
      <c r="Q25" s="3"/>
    </row>
    <row r="26" spans="1:17" ht="12.75" customHeight="1" x14ac:dyDescent="0.2">
      <c r="A26" s="41"/>
      <c r="B26" s="41"/>
      <c r="C26" s="41"/>
      <c r="D26" s="41"/>
      <c r="E26" s="41"/>
      <c r="F26" s="41"/>
      <c r="G26" s="41"/>
      <c r="H26" s="41"/>
      <c r="I26" s="41"/>
      <c r="J26" s="41"/>
      <c r="K26" s="41"/>
      <c r="L26" s="41"/>
      <c r="M26" s="41"/>
      <c r="N26" s="41"/>
      <c r="O26" s="3"/>
      <c r="P26" s="3"/>
      <c r="Q26" s="3"/>
    </row>
    <row r="27" spans="1:17" ht="19.5" customHeight="1" x14ac:dyDescent="0.2">
      <c r="A27" s="322" t="s">
        <v>74</v>
      </c>
      <c r="B27" s="323"/>
      <c r="C27" s="324" t="s">
        <v>75</v>
      </c>
      <c r="D27" s="319"/>
      <c r="E27" s="324" t="s">
        <v>75</v>
      </c>
      <c r="F27" s="319"/>
      <c r="G27" s="320" t="s">
        <v>76</v>
      </c>
      <c r="H27" s="319"/>
      <c r="I27" s="318" t="s">
        <v>76</v>
      </c>
      <c r="J27" s="319"/>
      <c r="K27" s="320" t="s">
        <v>76</v>
      </c>
      <c r="L27" s="319"/>
      <c r="M27" s="320" t="s">
        <v>76</v>
      </c>
      <c r="N27" s="319"/>
      <c r="O27" s="3"/>
      <c r="P27" s="3"/>
      <c r="Q27" s="3"/>
    </row>
    <row r="28" spans="1:17" ht="19.5" hidden="1" customHeight="1" x14ac:dyDescent="0.2">
      <c r="A28" s="322" t="s">
        <v>77</v>
      </c>
      <c r="B28" s="323"/>
      <c r="C28" s="325"/>
      <c r="D28" s="319"/>
      <c r="E28" s="325"/>
      <c r="F28" s="319"/>
      <c r="G28" s="325"/>
      <c r="H28" s="319"/>
      <c r="I28" s="325"/>
      <c r="J28" s="319"/>
      <c r="K28" s="325"/>
      <c r="L28" s="319"/>
      <c r="M28" s="325"/>
      <c r="N28" s="319"/>
      <c r="O28" s="3"/>
      <c r="P28" s="3"/>
      <c r="Q28" s="3"/>
    </row>
    <row r="29" spans="1:17" ht="19.5" hidden="1" customHeight="1" x14ac:dyDescent="0.2">
      <c r="A29" s="322" t="s">
        <v>78</v>
      </c>
      <c r="B29" s="323"/>
      <c r="C29" s="325"/>
      <c r="D29" s="319"/>
      <c r="E29" s="325"/>
      <c r="F29" s="319"/>
      <c r="G29" s="325"/>
      <c r="H29" s="319"/>
      <c r="I29" s="325"/>
      <c r="J29" s="319"/>
      <c r="K29" s="325"/>
      <c r="L29" s="319"/>
      <c r="M29" s="325"/>
      <c r="N29" s="319"/>
      <c r="O29" s="3"/>
      <c r="P29" s="3"/>
      <c r="Q29" s="3"/>
    </row>
    <row r="30" spans="1:17" ht="19.5" hidden="1" customHeight="1" x14ac:dyDescent="0.2">
      <c r="A30" s="42"/>
      <c r="B30" s="43"/>
      <c r="C30" s="42"/>
      <c r="D30" s="44"/>
      <c r="E30" s="42"/>
      <c r="F30" s="44"/>
      <c r="G30" s="42"/>
      <c r="H30" s="44"/>
      <c r="I30" s="42"/>
      <c r="J30" s="44"/>
      <c r="K30" s="42"/>
      <c r="L30" s="44"/>
      <c r="M30" s="42"/>
      <c r="N30" s="44"/>
      <c r="O30" s="3"/>
      <c r="P30" s="3"/>
      <c r="Q30" s="3"/>
    </row>
    <row r="31" spans="1:17" ht="19.5" hidden="1" customHeight="1" x14ac:dyDescent="0.2">
      <c r="A31" s="322" t="s">
        <v>79</v>
      </c>
      <c r="B31" s="323"/>
      <c r="C31" s="320" t="s">
        <v>76</v>
      </c>
      <c r="D31" s="319"/>
      <c r="E31" s="320" t="s">
        <v>76</v>
      </c>
      <c r="F31" s="319"/>
      <c r="G31" s="320" t="s">
        <v>76</v>
      </c>
      <c r="H31" s="319"/>
      <c r="I31" s="320" t="s">
        <v>76</v>
      </c>
      <c r="J31" s="319"/>
      <c r="K31" s="320" t="s">
        <v>76</v>
      </c>
      <c r="L31" s="319"/>
      <c r="M31" s="320" t="s">
        <v>76</v>
      </c>
      <c r="N31" s="319"/>
      <c r="O31" s="3"/>
      <c r="P31" s="3"/>
      <c r="Q31" s="3"/>
    </row>
    <row r="32" spans="1:17" ht="12.75" hidden="1" customHeight="1" x14ac:dyDescent="0.2">
      <c r="A32" s="45"/>
      <c r="B32" s="41"/>
      <c r="C32" s="46"/>
      <c r="D32" s="41"/>
      <c r="E32" s="46"/>
      <c r="F32" s="41"/>
      <c r="G32" s="46"/>
      <c r="H32" s="41"/>
      <c r="I32" s="46"/>
      <c r="J32" s="41"/>
      <c r="K32" s="46"/>
      <c r="L32" s="41"/>
      <c r="M32" s="46"/>
      <c r="N32" s="41"/>
      <c r="O32" s="3"/>
      <c r="P32" s="3"/>
      <c r="Q32" s="3"/>
    </row>
    <row r="33" spans="1:17" ht="12.75" hidden="1" customHeight="1" x14ac:dyDescent="0.2">
      <c r="A33" s="47"/>
      <c r="B33" s="48" t="s">
        <v>80</v>
      </c>
      <c r="C33" s="49"/>
      <c r="D33" s="50">
        <f>+D25</f>
        <v>0</v>
      </c>
      <c r="E33" s="49"/>
      <c r="F33" s="50">
        <f>+F25</f>
        <v>0</v>
      </c>
      <c r="G33" s="49"/>
      <c r="H33" s="50">
        <f>+H25</f>
        <v>0</v>
      </c>
      <c r="I33" s="49"/>
      <c r="J33" s="50">
        <f>+J25</f>
        <v>0</v>
      </c>
      <c r="K33" s="49"/>
      <c r="L33" s="50">
        <f>+L25</f>
        <v>0</v>
      </c>
      <c r="M33" s="49"/>
      <c r="N33" s="50">
        <f>+N25</f>
        <v>0</v>
      </c>
      <c r="O33" s="3"/>
      <c r="P33" s="3"/>
      <c r="Q33" s="3"/>
    </row>
    <row r="34" spans="1:17" ht="12.75" hidden="1" customHeight="1" x14ac:dyDescent="0.2">
      <c r="A34" s="47"/>
      <c r="B34" s="48" t="s">
        <v>81</v>
      </c>
      <c r="C34" s="49"/>
      <c r="D34" s="51" t="e">
        <f>+ROUND(IF(D33&lt;=VLOOKUP($B$54,'VERIFICACION TECNICA FINAL'!formula,2,FALSE),600*(1-((VLOOKUP($B$54,'VERIFICACION TECNICA FINAL'!formula,2,FALSE)-D33)/VLOOKUP($B$54,'VERIFICACION TECNICA FINAL'!formula,2,FALSE))),600*(1-2*(ABS(VLOOKUP($B$54,'VERIFICACION TECNICA FINAL'!formula,2,FALSE)-D33)/VLOOKUP($B$54,'VERIFICACION TECNICA FINAL'!formula,2,FALSE)))),3)</f>
        <v>#DIV/0!</v>
      </c>
      <c r="E34" s="49"/>
      <c r="F34" s="51" t="e">
        <f>+ROUND(IF(F33&lt;=VLOOKUP($B$54,'VERIFICACION TECNICA FINAL'!formula,2,FALSE),600*(1-((VLOOKUP($B$54,'VERIFICACION TECNICA FINAL'!formula,2,FALSE)-F33)/VLOOKUP($B$54,'VERIFICACION TECNICA FINAL'!formula,2,FALSE))),600*(1-2*(ABS(VLOOKUP($B$54,'VERIFICACION TECNICA FINAL'!formula,2,FALSE)-F33)/VLOOKUP($B$54,'VERIFICACION TECNICA FINAL'!formula,2,FALSE)))),3)</f>
        <v>#DIV/0!</v>
      </c>
      <c r="G34" s="49"/>
      <c r="H34" s="51" t="e">
        <f>+ROUND(IF(H33&lt;=VLOOKUP($B$54,'VERIFICACION TECNICA FINAL'!formula,2,FALSE),600*(1-((VLOOKUP($B$54,'VERIFICACION TECNICA FINAL'!formula,2,FALSE)-H33)/VLOOKUP($B$54,'VERIFICACION TECNICA FINAL'!formula,2,FALSE))),600*(1-2*(ABS(VLOOKUP($B$54,'VERIFICACION TECNICA FINAL'!formula,2,FALSE)-H33)/VLOOKUP($B$54,'VERIFICACION TECNICA FINAL'!formula,2,FALSE)))),3)</f>
        <v>#DIV/0!</v>
      </c>
      <c r="I34" s="49"/>
      <c r="J34" s="51" t="e">
        <f>+ROUND(IF(J33&lt;=VLOOKUP($B$54,'VERIFICACION TECNICA FINAL'!formula,2,FALSE),600*(1-((VLOOKUP($B$54,'VERIFICACION TECNICA FINAL'!formula,2,FALSE)-J33)/VLOOKUP($B$54,'VERIFICACION TECNICA FINAL'!formula,2,FALSE))),600*(1-2*(ABS(VLOOKUP($B$54,'VERIFICACION TECNICA FINAL'!formula,2,FALSE)-J33)/VLOOKUP($B$54,'VERIFICACION TECNICA FINAL'!formula,2,FALSE)))),3)</f>
        <v>#DIV/0!</v>
      </c>
      <c r="K34" s="49"/>
      <c r="L34" s="51" t="e">
        <f>+ROUND(IF(L33&lt;=VLOOKUP($B$54,'VERIFICACION TECNICA FINAL'!formula,2,FALSE),600*(1-((VLOOKUP($B$54,'VERIFICACION TECNICA FINAL'!formula,2,FALSE)-L33)/VLOOKUP($B$54,'VERIFICACION TECNICA FINAL'!formula,2,FALSE))),600*(1-2*(ABS(VLOOKUP($B$54,'VERIFICACION TECNICA FINAL'!formula,2,FALSE)-L33)/VLOOKUP($B$54,'VERIFICACION TECNICA FINAL'!formula,2,FALSE)))),3)</f>
        <v>#DIV/0!</v>
      </c>
      <c r="M34" s="49"/>
      <c r="N34" s="51" t="e">
        <f>+ROUND(IF(N33&lt;=VLOOKUP($B$54,'VERIFICACION TECNICA FINAL'!formula,2,FALSE),600*(1-((VLOOKUP($B$54,'VERIFICACION TECNICA FINAL'!formula,2,FALSE)-N33)/VLOOKUP($B$54,'VERIFICACION TECNICA FINAL'!formula,2,FALSE))),600*(1-2*(ABS(VLOOKUP($B$54,'VERIFICACION TECNICA FINAL'!formula,2,FALSE)-N33)/VLOOKUP($B$54,'VERIFICACION TECNICA FINAL'!formula,2,FALSE)))),3)</f>
        <v>#DIV/0!</v>
      </c>
      <c r="O34" s="3"/>
      <c r="P34" s="3"/>
      <c r="Q34" s="3"/>
    </row>
    <row r="35" spans="1:17" ht="12.75" hidden="1" customHeight="1" x14ac:dyDescent="0.2">
      <c r="A35" s="47"/>
      <c r="B35" s="48" t="s">
        <v>82</v>
      </c>
      <c r="C35" s="49"/>
      <c r="D35" s="47"/>
      <c r="E35" s="49"/>
      <c r="F35" s="47"/>
      <c r="G35" s="49"/>
      <c r="H35" s="47"/>
      <c r="I35" s="49"/>
      <c r="J35" s="47"/>
      <c r="K35" s="49"/>
      <c r="L35" s="47"/>
      <c r="M35" s="49"/>
      <c r="N35" s="47"/>
      <c r="O35" s="3"/>
      <c r="P35" s="3"/>
      <c r="Q35" s="3"/>
    </row>
    <row r="36" spans="1:17" ht="12.75" hidden="1" customHeight="1" x14ac:dyDescent="0.2">
      <c r="A36" s="47"/>
      <c r="B36" s="48" t="s">
        <v>83</v>
      </c>
      <c r="C36" s="49"/>
      <c r="D36" s="47"/>
      <c r="E36" s="49"/>
      <c r="F36" s="47"/>
      <c r="G36" s="49"/>
      <c r="H36" s="47"/>
      <c r="I36" s="49"/>
      <c r="J36" s="47"/>
      <c r="K36" s="49"/>
      <c r="L36" s="47"/>
      <c r="M36" s="49"/>
      <c r="N36" s="47"/>
      <c r="O36" s="3"/>
      <c r="P36" s="3"/>
      <c r="Q36" s="3"/>
    </row>
    <row r="37" spans="1:17" ht="12.75" hidden="1" customHeight="1" x14ac:dyDescent="0.2">
      <c r="A37" s="47"/>
      <c r="B37" s="48" t="s">
        <v>84</v>
      </c>
      <c r="C37" s="49"/>
      <c r="D37" s="52" t="e">
        <f>SUM(D34:D36)</f>
        <v>#DIV/0!</v>
      </c>
      <c r="E37" s="49"/>
      <c r="F37" s="52" t="e">
        <f>SUM(F34:F36)</f>
        <v>#DIV/0!</v>
      </c>
      <c r="G37" s="49"/>
      <c r="H37" s="52" t="e">
        <f>SUM(H34:H36)</f>
        <v>#DIV/0!</v>
      </c>
      <c r="I37" s="49"/>
      <c r="J37" s="52" t="e">
        <f>SUM(J34:J36)</f>
        <v>#DIV/0!</v>
      </c>
      <c r="K37" s="49"/>
      <c r="L37" s="52" t="e">
        <f>SUM(L34:L36)</f>
        <v>#DIV/0!</v>
      </c>
      <c r="M37" s="49"/>
      <c r="N37" s="52" t="e">
        <f>SUM(N34:N36)</f>
        <v>#DIV/0!</v>
      </c>
      <c r="O37" s="3"/>
      <c r="P37" s="3"/>
      <c r="Q37" s="3"/>
    </row>
    <row r="38" spans="1:17" ht="19.5" hidden="1" customHeight="1" x14ac:dyDescent="0.2">
      <c r="A38" s="47"/>
      <c r="B38" s="48" t="s">
        <v>85</v>
      </c>
      <c r="C38" s="53"/>
      <c r="D38" s="54"/>
      <c r="E38" s="53"/>
      <c r="F38" s="54"/>
      <c r="G38" s="53"/>
      <c r="H38" s="54"/>
      <c r="I38" s="53"/>
      <c r="J38" s="54"/>
      <c r="K38" s="53"/>
      <c r="L38" s="54"/>
      <c r="M38" s="53"/>
      <c r="N38" s="54"/>
      <c r="O38" s="3"/>
      <c r="P38" s="3"/>
      <c r="Q38" s="3"/>
    </row>
    <row r="39" spans="1:17" ht="12.75" hidden="1" customHeight="1" x14ac:dyDescent="0.2">
      <c r="A39" s="47"/>
      <c r="B39" s="48"/>
      <c r="C39" s="55"/>
      <c r="D39" s="56"/>
      <c r="E39" s="55"/>
      <c r="F39" s="56"/>
      <c r="G39" s="55"/>
      <c r="H39" s="56"/>
      <c r="I39" s="55"/>
      <c r="J39" s="56"/>
      <c r="K39" s="55"/>
      <c r="L39" s="56"/>
      <c r="M39" s="55"/>
      <c r="N39" s="56"/>
      <c r="O39" s="3"/>
      <c r="P39" s="3"/>
      <c r="Q39" s="3"/>
    </row>
    <row r="40" spans="1:17" ht="12.75" hidden="1" customHeight="1" x14ac:dyDescent="0.2">
      <c r="A40" s="25" t="s">
        <v>86</v>
      </c>
      <c r="B40" s="57">
        <v>0</v>
      </c>
      <c r="C40" s="55"/>
      <c r="D40" s="58"/>
      <c r="E40" s="55"/>
      <c r="F40" s="55"/>
      <c r="G40" s="55"/>
      <c r="H40" s="55"/>
      <c r="I40" s="55"/>
      <c r="J40" s="55"/>
      <c r="K40" s="55"/>
      <c r="L40" s="55"/>
      <c r="M40" s="55"/>
      <c r="N40" s="55"/>
      <c r="O40" s="3"/>
      <c r="P40" s="3"/>
      <c r="Q40" s="3"/>
    </row>
    <row r="41" spans="1:17" ht="12.75" hidden="1" customHeight="1" x14ac:dyDescent="0.2">
      <c r="A41" s="59"/>
      <c r="B41" s="60"/>
      <c r="C41" s="55"/>
      <c r="D41" s="55"/>
      <c r="E41" s="55"/>
      <c r="F41" s="55"/>
      <c r="G41" s="55"/>
      <c r="H41" s="55"/>
      <c r="I41" s="55"/>
      <c r="J41" s="55"/>
      <c r="K41" s="55"/>
      <c r="L41" s="55"/>
      <c r="M41" s="55"/>
      <c r="N41" s="55"/>
      <c r="O41" s="3"/>
      <c r="P41" s="3"/>
      <c r="Q41" s="3"/>
    </row>
    <row r="42" spans="1:17" ht="12.75" hidden="1" customHeight="1" x14ac:dyDescent="0.2">
      <c r="A42" s="25" t="s">
        <v>87</v>
      </c>
      <c r="B42" s="61">
        <f>+MAX(D33:N33)</f>
        <v>0</v>
      </c>
      <c r="C42" s="55"/>
      <c r="D42" s="55"/>
      <c r="E42" s="55"/>
      <c r="F42" s="55"/>
      <c r="G42" s="55"/>
      <c r="H42" s="55"/>
      <c r="I42" s="55"/>
      <c r="J42" s="55"/>
      <c r="K42" s="55"/>
      <c r="L42" s="55"/>
      <c r="M42" s="55"/>
      <c r="N42" s="55"/>
      <c r="O42" s="3"/>
      <c r="P42" s="3"/>
      <c r="Q42" s="3"/>
    </row>
    <row r="43" spans="1:17" ht="12.75" hidden="1" customHeight="1" x14ac:dyDescent="0.2">
      <c r="A43" s="59"/>
      <c r="B43" s="60"/>
      <c r="C43" s="55"/>
      <c r="D43" s="55"/>
      <c r="E43" s="55"/>
      <c r="F43" s="55"/>
      <c r="G43" s="55"/>
      <c r="H43" s="55"/>
      <c r="I43" s="55"/>
      <c r="J43" s="55"/>
      <c r="K43" s="55"/>
      <c r="L43" s="55"/>
      <c r="M43" s="55"/>
      <c r="N43" s="55"/>
      <c r="O43" s="3"/>
      <c r="P43" s="3"/>
      <c r="Q43" s="3"/>
    </row>
    <row r="44" spans="1:17" ht="12.75" hidden="1" customHeight="1" x14ac:dyDescent="0.2">
      <c r="A44" s="25" t="s">
        <v>88</v>
      </c>
      <c r="B44" s="61" t="s">
        <v>89</v>
      </c>
      <c r="C44" s="55"/>
      <c r="D44" s="62"/>
      <c r="E44" s="55"/>
      <c r="F44" s="62"/>
      <c r="G44" s="55"/>
      <c r="H44" s="62"/>
      <c r="I44" s="55"/>
      <c r="J44" s="62"/>
      <c r="K44" s="55"/>
      <c r="L44" s="62"/>
      <c r="M44" s="55"/>
      <c r="N44" s="62"/>
      <c r="O44" s="3"/>
      <c r="P44" s="3"/>
      <c r="Q44" s="3"/>
    </row>
    <row r="45" spans="1:17" ht="12.75" hidden="1" customHeight="1" x14ac:dyDescent="0.2">
      <c r="A45" s="63">
        <v>1</v>
      </c>
      <c r="B45" s="64">
        <f>+AVERAGE(D33:N33)</f>
        <v>0</v>
      </c>
      <c r="C45" s="55"/>
      <c r="D45" s="55"/>
      <c r="E45" s="55"/>
      <c r="F45" s="55"/>
      <c r="G45" s="55"/>
      <c r="H45" s="55"/>
      <c r="I45" s="55"/>
      <c r="J45" s="55"/>
      <c r="K45" s="55"/>
      <c r="L45" s="55"/>
      <c r="M45" s="55"/>
      <c r="N45" s="55"/>
      <c r="O45" s="3"/>
      <c r="P45" s="3"/>
      <c r="Q45" s="3"/>
    </row>
    <row r="46" spans="1:17" ht="12.75" hidden="1" customHeight="1" x14ac:dyDescent="0.2">
      <c r="A46" s="63">
        <v>2</v>
      </c>
      <c r="B46" s="65">
        <f>+(B45+B42)/2</f>
        <v>0</v>
      </c>
      <c r="C46" s="55"/>
      <c r="D46" s="55"/>
      <c r="E46" s="55"/>
      <c r="F46" s="55"/>
      <c r="G46" s="55"/>
      <c r="H46" s="55"/>
      <c r="I46" s="55"/>
      <c r="J46" s="55"/>
      <c r="K46" s="55"/>
      <c r="L46" s="55"/>
      <c r="M46" s="55"/>
      <c r="N46" s="55"/>
      <c r="O46" s="3"/>
      <c r="P46" s="3"/>
      <c r="Q46" s="3"/>
    </row>
    <row r="47" spans="1:17" ht="12.75" hidden="1" customHeight="1" x14ac:dyDescent="0.2">
      <c r="A47" s="63">
        <v>3</v>
      </c>
      <c r="B47" s="65" t="e">
        <f>+GEOMEAN(D33:N33,B40)</f>
        <v>#NUM!</v>
      </c>
      <c r="C47" s="66"/>
      <c r="D47" s="55"/>
      <c r="E47" s="66"/>
      <c r="F47" s="55"/>
      <c r="G47" s="66"/>
      <c r="H47" s="55"/>
      <c r="I47" s="66"/>
      <c r="J47" s="55"/>
      <c r="K47" s="66"/>
      <c r="L47" s="55"/>
      <c r="M47" s="66"/>
      <c r="N47" s="55"/>
      <c r="O47" s="3"/>
      <c r="P47" s="3"/>
      <c r="Q47" s="3"/>
    </row>
    <row r="48" spans="1:17" ht="12.75" hidden="1" customHeight="1" x14ac:dyDescent="0.2">
      <c r="A48" s="55"/>
      <c r="B48" s="60"/>
      <c r="C48" s="66"/>
      <c r="D48" s="55"/>
      <c r="E48" s="66"/>
      <c r="F48" s="55"/>
      <c r="G48" s="66"/>
      <c r="H48" s="55"/>
      <c r="I48" s="66"/>
      <c r="J48" s="55"/>
      <c r="K48" s="66"/>
      <c r="L48" s="55"/>
      <c r="M48" s="66"/>
      <c r="N48" s="55"/>
      <c r="O48" s="3"/>
      <c r="P48" s="3"/>
      <c r="Q48" s="3"/>
    </row>
    <row r="49" spans="1:17" ht="12.75" hidden="1" customHeight="1" x14ac:dyDescent="0.2">
      <c r="A49" s="67" t="s">
        <v>90</v>
      </c>
      <c r="B49" s="68">
        <f>+COUNT(D33:N33)</f>
        <v>6</v>
      </c>
      <c r="C49" s="66"/>
      <c r="D49" s="55"/>
      <c r="E49" s="66"/>
      <c r="F49" s="55"/>
      <c r="G49" s="66"/>
      <c r="H49" s="55"/>
      <c r="I49" s="66"/>
      <c r="J49" s="55"/>
      <c r="K49" s="66"/>
      <c r="L49" s="55"/>
      <c r="M49" s="66"/>
      <c r="N49" s="55"/>
      <c r="O49" s="3"/>
      <c r="P49" s="3"/>
      <c r="Q49" s="3"/>
    </row>
    <row r="50" spans="1:17" ht="12.75" hidden="1" customHeight="1" x14ac:dyDescent="0.2">
      <c r="A50" s="69" t="s">
        <v>91</v>
      </c>
      <c r="B50" s="70">
        <f>+IF(AND(1&lt;=B49,B49&lt;=3),1,IF(AND(4&lt;=B49,B49&lt;=6),2,IF(AND(7&lt;=B49,B49&lt;=10),3,"NO APLICA")))</f>
        <v>2</v>
      </c>
      <c r="C50" s="66"/>
      <c r="D50" s="55"/>
      <c r="E50" s="66"/>
      <c r="F50" s="55"/>
      <c r="G50" s="66"/>
      <c r="H50" s="55"/>
      <c r="I50" s="66"/>
      <c r="J50" s="55"/>
      <c r="K50" s="66"/>
      <c r="L50" s="55"/>
      <c r="M50" s="66"/>
      <c r="N50" s="55"/>
      <c r="O50" s="3"/>
      <c r="P50" s="3"/>
      <c r="Q50" s="3"/>
    </row>
    <row r="51" spans="1:17" ht="12.75" hidden="1" customHeight="1" x14ac:dyDescent="0.2">
      <c r="A51" s="66"/>
      <c r="B51" s="41"/>
      <c r="C51" s="66"/>
      <c r="D51" s="55"/>
      <c r="E51" s="66"/>
      <c r="F51" s="55"/>
      <c r="G51" s="66"/>
      <c r="H51" s="55"/>
      <c r="I51" s="66"/>
      <c r="J51" s="55"/>
      <c r="K51" s="66"/>
      <c r="L51" s="55"/>
      <c r="M51" s="66"/>
      <c r="N51" s="55"/>
      <c r="O51" s="3"/>
      <c r="P51" s="3"/>
      <c r="Q51" s="3"/>
    </row>
    <row r="52" spans="1:17" ht="12.75" hidden="1" customHeight="1" x14ac:dyDescent="0.2">
      <c r="A52" s="67" t="s">
        <v>92</v>
      </c>
      <c r="B52" s="71">
        <v>0</v>
      </c>
      <c r="C52" s="66"/>
      <c r="D52" s="55"/>
      <c r="E52" s="66"/>
      <c r="F52" s="55"/>
      <c r="G52" s="66"/>
      <c r="H52" s="55"/>
      <c r="I52" s="66"/>
      <c r="J52" s="55"/>
      <c r="K52" s="66"/>
      <c r="L52" s="55"/>
      <c r="M52" s="66"/>
      <c r="N52" s="55"/>
      <c r="O52" s="3"/>
      <c r="P52" s="3"/>
      <c r="Q52" s="3"/>
    </row>
    <row r="53" spans="1:17" ht="12.75" hidden="1" customHeight="1" x14ac:dyDescent="0.2">
      <c r="A53" s="67" t="s">
        <v>93</v>
      </c>
      <c r="B53" s="72" t="e">
        <f>+MOD(B52,INT(B52))</f>
        <v>#DIV/0!</v>
      </c>
      <c r="C53" s="66"/>
      <c r="D53" s="55"/>
      <c r="E53" s="66"/>
      <c r="F53" s="55"/>
      <c r="G53" s="66"/>
      <c r="H53" s="55"/>
      <c r="I53" s="66"/>
      <c r="J53" s="55"/>
      <c r="K53" s="66"/>
      <c r="L53" s="55"/>
      <c r="M53" s="66"/>
      <c r="N53" s="55"/>
      <c r="O53" s="3"/>
      <c r="P53" s="3"/>
      <c r="Q53" s="3"/>
    </row>
    <row r="54" spans="1:17" ht="32.25" hidden="1" customHeight="1" x14ac:dyDescent="0.2">
      <c r="A54" s="67" t="s">
        <v>88</v>
      </c>
      <c r="B54" s="73" t="e">
        <f>+IF(AND(0&lt;=B53,B53&lt;=0.33),1,IF(AND(0.34&lt;=B53,B53&lt;=0.66),2,IF(AND(0.67&lt;=B53,B53&lt;=0.99),3,"NO APLICA")))</f>
        <v>#DIV/0!</v>
      </c>
      <c r="C54" s="66"/>
      <c r="D54" s="55"/>
      <c r="E54" s="66"/>
      <c r="F54" s="55"/>
      <c r="G54" s="66"/>
      <c r="H54" s="55"/>
      <c r="I54" s="66"/>
      <c r="J54" s="55"/>
      <c r="K54" s="66"/>
      <c r="L54" s="55"/>
      <c r="M54" s="66"/>
      <c r="N54" s="55"/>
      <c r="O54" s="3"/>
      <c r="P54" s="3"/>
      <c r="Q54" s="3"/>
    </row>
    <row r="55" spans="1:17" ht="12.75" customHeight="1" x14ac:dyDescent="0.2">
      <c r="A55" s="45"/>
      <c r="B55" s="41"/>
      <c r="C55" s="46"/>
      <c r="D55" s="41"/>
      <c r="E55" s="46"/>
      <c r="F55" s="41"/>
      <c r="G55" s="46"/>
      <c r="H55" s="41"/>
      <c r="I55" s="46"/>
      <c r="J55" s="41"/>
      <c r="K55" s="46"/>
      <c r="L55" s="41"/>
      <c r="M55" s="46"/>
      <c r="N55" s="41"/>
      <c r="O55" s="3"/>
      <c r="P55" s="3"/>
      <c r="Q55" s="3"/>
    </row>
    <row r="56" spans="1:17" ht="12.75" customHeight="1" x14ac:dyDescent="0.2">
      <c r="A56" s="45"/>
      <c r="B56" s="41"/>
      <c r="C56" s="41"/>
      <c r="D56" s="46"/>
      <c r="E56" s="41"/>
      <c r="F56" s="46"/>
      <c r="G56" s="41"/>
      <c r="H56" s="46"/>
      <c r="I56" s="41"/>
      <c r="J56" s="46"/>
      <c r="K56" s="41"/>
      <c r="L56" s="46"/>
      <c r="M56" s="41"/>
      <c r="N56" s="46"/>
      <c r="O56" s="3"/>
      <c r="P56" s="3"/>
      <c r="Q56" s="3"/>
    </row>
    <row r="57" spans="1:17" ht="12.75" customHeight="1" x14ac:dyDescent="0.2">
      <c r="A57" s="45"/>
      <c r="B57" s="74" t="s">
        <v>94</v>
      </c>
      <c r="C57" s="41"/>
      <c r="D57" s="46"/>
      <c r="E57" s="41"/>
      <c r="F57" s="46"/>
      <c r="G57" s="41"/>
      <c r="H57" s="46"/>
      <c r="I57" s="41"/>
      <c r="J57" s="46"/>
      <c r="K57" s="41"/>
      <c r="L57" s="46"/>
      <c r="M57" s="41"/>
      <c r="N57" s="46"/>
      <c r="O57" s="3"/>
      <c r="P57" s="3"/>
      <c r="Q57" s="3"/>
    </row>
    <row r="58" spans="1:17" ht="12.75" customHeight="1" x14ac:dyDescent="0.2">
      <c r="A58" s="45"/>
      <c r="B58" s="41"/>
      <c r="C58" s="41"/>
      <c r="D58" s="46"/>
      <c r="E58" s="41"/>
      <c r="F58" s="46"/>
      <c r="G58" s="41"/>
      <c r="H58" s="46"/>
      <c r="I58" s="41"/>
      <c r="J58" s="46"/>
      <c r="K58" s="41"/>
      <c r="L58" s="46"/>
      <c r="M58" s="41"/>
      <c r="N58" s="46"/>
      <c r="O58" s="3"/>
      <c r="P58" s="3"/>
      <c r="Q58" s="3"/>
    </row>
    <row r="59" spans="1:17" ht="18.75" customHeight="1" x14ac:dyDescent="0.2">
      <c r="A59" s="45"/>
      <c r="B59" s="46"/>
      <c r="C59" s="46"/>
      <c r="D59" s="46"/>
      <c r="E59" s="46"/>
      <c r="F59" s="46"/>
      <c r="G59" s="46"/>
      <c r="H59" s="46"/>
      <c r="I59" s="46"/>
      <c r="J59" s="46"/>
      <c r="K59" s="46"/>
      <c r="L59" s="46"/>
      <c r="M59" s="46"/>
      <c r="N59" s="46"/>
      <c r="O59" s="3"/>
      <c r="P59" s="3"/>
      <c r="Q59" s="3"/>
    </row>
    <row r="60" spans="1:17" ht="12.75" customHeight="1" x14ac:dyDescent="0.2">
      <c r="A60" s="45"/>
      <c r="B60" s="75" t="s">
        <v>95</v>
      </c>
      <c r="C60" s="41"/>
      <c r="D60" s="46"/>
      <c r="E60" s="41"/>
      <c r="F60" s="46"/>
      <c r="G60" s="41"/>
      <c r="H60" s="46"/>
      <c r="I60" s="41"/>
      <c r="J60" s="46"/>
      <c r="K60" s="41"/>
      <c r="L60" s="46"/>
      <c r="M60" s="41"/>
      <c r="N60" s="46"/>
      <c r="O60" s="3"/>
      <c r="P60" s="3"/>
      <c r="Q60" s="3"/>
    </row>
    <row r="61" spans="1:17" ht="12.75" customHeight="1" x14ac:dyDescent="0.2">
      <c r="A61" s="45"/>
      <c r="B61" s="76" t="s">
        <v>96</v>
      </c>
      <c r="C61" s="41"/>
      <c r="D61" s="46"/>
      <c r="E61" s="41"/>
      <c r="F61" s="46"/>
      <c r="G61" s="41"/>
      <c r="H61" s="46"/>
      <c r="I61" s="41"/>
      <c r="J61" s="46"/>
      <c r="K61" s="41"/>
      <c r="L61" s="46"/>
      <c r="M61" s="41"/>
      <c r="N61" s="46"/>
      <c r="O61" s="3"/>
      <c r="P61" s="3"/>
      <c r="Q61" s="3"/>
    </row>
    <row r="62" spans="1:17" ht="12.75" customHeight="1" x14ac:dyDescent="0.2">
      <c r="A62" s="45"/>
      <c r="B62" s="75"/>
      <c r="C62" s="41"/>
      <c r="D62" s="46"/>
      <c r="E62" s="41"/>
      <c r="F62" s="46"/>
      <c r="G62" s="41"/>
      <c r="H62" s="46"/>
      <c r="I62" s="41"/>
      <c r="J62" s="46"/>
      <c r="K62" s="41"/>
      <c r="L62" s="46"/>
      <c r="M62" s="41"/>
      <c r="N62" s="46"/>
      <c r="O62" s="3"/>
      <c r="P62" s="3"/>
      <c r="Q62" s="3"/>
    </row>
    <row r="63" spans="1:17" ht="12.75" customHeight="1" x14ac:dyDescent="0.2">
      <c r="A63" s="45"/>
      <c r="B63" s="75"/>
      <c r="C63" s="41"/>
      <c r="D63" s="46"/>
      <c r="E63" s="41"/>
      <c r="F63" s="46"/>
      <c r="G63" s="41"/>
      <c r="H63" s="46"/>
      <c r="I63" s="41"/>
      <c r="J63" s="46"/>
      <c r="K63" s="41"/>
      <c r="L63" s="46"/>
      <c r="M63" s="41"/>
      <c r="N63" s="46"/>
      <c r="O63" s="3"/>
      <c r="P63" s="3"/>
      <c r="Q63" s="3"/>
    </row>
    <row r="64" spans="1:17" ht="12.75" customHeight="1" x14ac:dyDescent="0.2">
      <c r="A64" s="45"/>
      <c r="B64" s="75" t="s">
        <v>97</v>
      </c>
      <c r="C64" s="41"/>
      <c r="D64" s="46"/>
      <c r="E64" s="41"/>
      <c r="F64" s="46"/>
      <c r="G64" s="41"/>
      <c r="H64" s="46"/>
      <c r="I64" s="41"/>
      <c r="J64" s="46"/>
      <c r="K64" s="41"/>
      <c r="L64" s="46"/>
      <c r="M64" s="41"/>
      <c r="N64" s="46"/>
      <c r="O64" s="3"/>
      <c r="P64" s="3"/>
      <c r="Q64" s="3"/>
    </row>
    <row r="65" spans="1:17" ht="12.75" customHeight="1" x14ac:dyDescent="0.2">
      <c r="A65" s="45"/>
      <c r="B65" s="76" t="s">
        <v>96</v>
      </c>
      <c r="C65" s="41"/>
      <c r="D65" s="46"/>
      <c r="E65" s="41"/>
      <c r="F65" s="46"/>
      <c r="G65" s="41"/>
      <c r="H65" s="46"/>
      <c r="I65" s="41"/>
      <c r="J65" s="46"/>
      <c r="K65" s="41"/>
      <c r="L65" s="46"/>
      <c r="M65" s="41"/>
      <c r="N65" s="46"/>
      <c r="O65" s="3"/>
      <c r="P65" s="3"/>
      <c r="Q65" s="3"/>
    </row>
    <row r="66" spans="1:17" ht="12.75" customHeight="1" x14ac:dyDescent="0.2">
      <c r="A66" s="45"/>
      <c r="B66" s="75"/>
      <c r="C66" s="41"/>
      <c r="D66" s="46"/>
      <c r="E66" s="41"/>
      <c r="F66" s="46"/>
      <c r="G66" s="41"/>
      <c r="H66" s="46"/>
      <c r="I66" s="41"/>
      <c r="J66" s="46"/>
      <c r="K66" s="41"/>
      <c r="L66" s="46"/>
      <c r="M66" s="41"/>
      <c r="N66" s="46"/>
      <c r="O66" s="3"/>
      <c r="P66" s="3"/>
      <c r="Q66" s="3"/>
    </row>
    <row r="67" spans="1:17" ht="12.75" customHeight="1" x14ac:dyDescent="0.2">
      <c r="A67" s="45"/>
      <c r="B67" s="75"/>
      <c r="C67" s="41"/>
      <c r="D67" s="46"/>
      <c r="E67" s="41"/>
      <c r="F67" s="46"/>
      <c r="G67" s="41"/>
      <c r="H67" s="46"/>
      <c r="I67" s="41"/>
      <c r="J67" s="46"/>
      <c r="K67" s="41"/>
      <c r="L67" s="46"/>
      <c r="M67" s="41"/>
      <c r="N67" s="46"/>
      <c r="O67" s="3"/>
      <c r="P67" s="3"/>
      <c r="Q67" s="3"/>
    </row>
    <row r="68" spans="1:17" ht="12.75" customHeight="1" x14ac:dyDescent="0.2">
      <c r="A68" s="45"/>
      <c r="B68" s="75" t="s">
        <v>98</v>
      </c>
      <c r="C68" s="41"/>
      <c r="D68" s="46"/>
      <c r="E68" s="41"/>
      <c r="F68" s="46"/>
      <c r="G68" s="41"/>
      <c r="H68" s="46"/>
      <c r="I68" s="41"/>
      <c r="J68" s="46"/>
      <c r="K68" s="41"/>
      <c r="L68" s="46"/>
      <c r="M68" s="41"/>
      <c r="N68" s="46"/>
      <c r="O68" s="3"/>
      <c r="P68" s="3"/>
      <c r="Q68" s="3"/>
    </row>
    <row r="69" spans="1:17" ht="12.75" customHeight="1" x14ac:dyDescent="0.2">
      <c r="A69" s="45"/>
      <c r="B69" s="76" t="s">
        <v>96</v>
      </c>
      <c r="C69" s="41"/>
      <c r="D69" s="46"/>
      <c r="E69" s="41"/>
      <c r="F69" s="46"/>
      <c r="G69" s="41"/>
      <c r="H69" s="46"/>
      <c r="I69" s="41"/>
      <c r="J69" s="46"/>
      <c r="K69" s="41"/>
      <c r="L69" s="46"/>
      <c r="M69" s="41"/>
      <c r="N69" s="46"/>
      <c r="O69" s="3"/>
      <c r="P69" s="3"/>
      <c r="Q69" s="3"/>
    </row>
    <row r="70" spans="1:17" ht="12.75" customHeight="1" x14ac:dyDescent="0.2">
      <c r="A70" s="45"/>
      <c r="B70" s="76"/>
      <c r="C70" s="41"/>
      <c r="D70" s="46"/>
      <c r="E70" s="41"/>
      <c r="F70" s="46"/>
      <c r="G70" s="41"/>
      <c r="H70" s="46"/>
      <c r="I70" s="41"/>
      <c r="J70" s="46"/>
      <c r="K70" s="41"/>
      <c r="L70" s="46"/>
      <c r="M70" s="41"/>
      <c r="N70" s="46"/>
      <c r="O70" s="3"/>
      <c r="P70" s="3"/>
      <c r="Q70" s="3"/>
    </row>
    <row r="71" spans="1:17" ht="12.75" customHeight="1" x14ac:dyDescent="0.2">
      <c r="A71" s="45"/>
      <c r="B71" s="76"/>
      <c r="C71" s="41"/>
      <c r="D71" s="46"/>
      <c r="E71" s="41"/>
      <c r="F71" s="46"/>
      <c r="G71" s="41"/>
      <c r="H71" s="46"/>
      <c r="I71" s="41"/>
      <c r="J71" s="46"/>
      <c r="K71" s="41"/>
      <c r="L71" s="46"/>
      <c r="M71" s="41"/>
      <c r="N71" s="46"/>
      <c r="O71" s="3"/>
      <c r="P71" s="3"/>
      <c r="Q71" s="3"/>
    </row>
    <row r="72" spans="1:17" ht="12.75" customHeight="1" x14ac:dyDescent="0.2">
      <c r="A72" s="45"/>
      <c r="B72" s="75" t="s">
        <v>99</v>
      </c>
      <c r="C72" s="41"/>
      <c r="D72" s="46"/>
      <c r="E72" s="41"/>
      <c r="F72" s="46"/>
      <c r="G72" s="41"/>
      <c r="H72" s="46"/>
      <c r="I72" s="41"/>
      <c r="J72" s="46"/>
      <c r="K72" s="41"/>
      <c r="L72" s="46"/>
      <c r="M72" s="41"/>
      <c r="N72" s="46"/>
      <c r="O72" s="3"/>
      <c r="P72" s="3"/>
      <c r="Q72" s="3"/>
    </row>
    <row r="73" spans="1:17" ht="12.75" customHeight="1" x14ac:dyDescent="0.2">
      <c r="A73" s="45"/>
      <c r="B73" s="76" t="s">
        <v>96</v>
      </c>
      <c r="C73" s="41"/>
      <c r="D73" s="46"/>
      <c r="E73" s="41"/>
      <c r="F73" s="46"/>
      <c r="G73" s="41"/>
      <c r="H73" s="46"/>
      <c r="I73" s="41"/>
      <c r="J73" s="46"/>
      <c r="K73" s="41"/>
      <c r="L73" s="46"/>
      <c r="M73" s="41"/>
      <c r="N73" s="46"/>
      <c r="O73" s="3"/>
      <c r="P73" s="3"/>
      <c r="Q73" s="3"/>
    </row>
    <row r="74" spans="1:17" ht="12.75" customHeight="1" x14ac:dyDescent="0.2">
      <c r="A74" s="45"/>
      <c r="B74" s="76"/>
      <c r="C74" s="41"/>
      <c r="D74" s="46"/>
      <c r="E74" s="41"/>
      <c r="F74" s="46"/>
      <c r="G74" s="41"/>
      <c r="H74" s="46"/>
      <c r="I74" s="41"/>
      <c r="J74" s="46"/>
      <c r="K74" s="41"/>
      <c r="L74" s="46"/>
      <c r="M74" s="41"/>
      <c r="N74" s="46"/>
      <c r="O74" s="3"/>
      <c r="P74" s="3"/>
      <c r="Q74" s="3"/>
    </row>
    <row r="75" spans="1:17" ht="12.75" customHeight="1" x14ac:dyDescent="0.2">
      <c r="A75" s="45"/>
      <c r="B75" s="76"/>
      <c r="C75" s="41"/>
      <c r="D75" s="46"/>
      <c r="E75" s="41"/>
      <c r="F75" s="46"/>
      <c r="G75" s="41"/>
      <c r="H75" s="46"/>
      <c r="I75" s="41"/>
      <c r="J75" s="46"/>
      <c r="K75" s="41"/>
      <c r="L75" s="46"/>
      <c r="M75" s="41"/>
      <c r="N75" s="46"/>
      <c r="O75" s="3"/>
      <c r="P75" s="3"/>
      <c r="Q75" s="3"/>
    </row>
    <row r="76" spans="1:17" ht="12.75" customHeight="1" x14ac:dyDescent="0.2">
      <c r="A76" s="45"/>
      <c r="B76" s="75" t="s">
        <v>100</v>
      </c>
      <c r="C76" s="41"/>
      <c r="D76" s="46"/>
      <c r="E76" s="41"/>
      <c r="F76" s="46"/>
      <c r="G76" s="41"/>
      <c r="H76" s="46"/>
      <c r="I76" s="41"/>
      <c r="J76" s="46"/>
      <c r="K76" s="41"/>
      <c r="L76" s="46"/>
      <c r="M76" s="41"/>
      <c r="N76" s="46"/>
      <c r="O76" s="3"/>
      <c r="P76" s="3"/>
      <c r="Q76" s="3"/>
    </row>
    <row r="77" spans="1:17" ht="12.75" customHeight="1" x14ac:dyDescent="0.2">
      <c r="A77" s="45"/>
      <c r="B77" s="76" t="s">
        <v>96</v>
      </c>
      <c r="C77" s="41"/>
      <c r="D77" s="46"/>
      <c r="E77" s="41"/>
      <c r="F77" s="46"/>
      <c r="G77" s="41"/>
      <c r="H77" s="46"/>
      <c r="I77" s="41"/>
      <c r="J77" s="46"/>
      <c r="K77" s="41"/>
      <c r="L77" s="46"/>
      <c r="M77" s="41"/>
      <c r="N77" s="46"/>
      <c r="O77" s="3"/>
      <c r="P77" s="3"/>
      <c r="Q77" s="3"/>
    </row>
    <row r="78" spans="1:17" ht="14.25" customHeight="1" x14ac:dyDescent="0.25">
      <c r="A78" s="45"/>
      <c r="B78" s="75"/>
      <c r="C78" s="77"/>
      <c r="D78" s="78"/>
      <c r="E78" s="77"/>
      <c r="F78" s="78"/>
      <c r="G78" s="77"/>
      <c r="H78" s="78"/>
      <c r="I78" s="77"/>
      <c r="J78" s="78"/>
      <c r="K78" s="77"/>
      <c r="L78" s="78"/>
      <c r="M78" s="77"/>
      <c r="N78" s="78"/>
      <c r="O78" s="3"/>
      <c r="P78" s="3"/>
      <c r="Q78" s="3"/>
    </row>
    <row r="79" spans="1:17" ht="12.75" customHeight="1" x14ac:dyDescent="0.2">
      <c r="A79" s="45"/>
      <c r="B79" s="75"/>
      <c r="C79" s="41"/>
      <c r="D79" s="46"/>
      <c r="E79" s="41"/>
      <c r="F79" s="46"/>
      <c r="G79" s="41"/>
      <c r="H79" s="46"/>
      <c r="I79" s="41"/>
      <c r="J79" s="46"/>
      <c r="K79" s="41"/>
      <c r="L79" s="46"/>
      <c r="M79" s="41"/>
      <c r="N79" s="46"/>
      <c r="O79" s="3"/>
      <c r="P79" s="3"/>
      <c r="Q79" s="3"/>
    </row>
    <row r="80" spans="1:17" ht="12.75" customHeight="1" x14ac:dyDescent="0.2">
      <c r="A80" s="45"/>
      <c r="B80" s="75" t="s">
        <v>101</v>
      </c>
      <c r="C80" s="41"/>
      <c r="D80" s="46"/>
      <c r="E80" s="41"/>
      <c r="F80" s="46"/>
      <c r="G80" s="41"/>
      <c r="H80" s="46"/>
      <c r="I80" s="41"/>
      <c r="J80" s="46"/>
      <c r="K80" s="41"/>
      <c r="L80" s="46"/>
      <c r="M80" s="41"/>
      <c r="N80" s="46"/>
      <c r="O80" s="3"/>
      <c r="P80" s="3"/>
      <c r="Q80" s="3"/>
    </row>
    <row r="81" spans="1:17" ht="12.75" customHeight="1" x14ac:dyDescent="0.2">
      <c r="A81" s="45"/>
      <c r="B81" s="76" t="s">
        <v>96</v>
      </c>
      <c r="C81" s="41"/>
      <c r="D81" s="46"/>
      <c r="E81" s="41"/>
      <c r="F81" s="46"/>
      <c r="G81" s="41"/>
      <c r="H81" s="46"/>
      <c r="I81" s="41"/>
      <c r="J81" s="46"/>
      <c r="K81" s="41"/>
      <c r="L81" s="46"/>
      <c r="M81" s="41"/>
      <c r="N81" s="46"/>
      <c r="O81" s="3"/>
      <c r="P81" s="3"/>
      <c r="Q81" s="3"/>
    </row>
    <row r="82" spans="1:17" ht="12.75" customHeight="1" x14ac:dyDescent="0.2">
      <c r="A82" s="45"/>
      <c r="B82" s="75"/>
      <c r="C82" s="41"/>
      <c r="D82" s="46"/>
      <c r="E82" s="41"/>
      <c r="F82" s="46"/>
      <c r="G82" s="41"/>
      <c r="H82" s="46"/>
      <c r="I82" s="41"/>
      <c r="J82" s="46"/>
      <c r="K82" s="41"/>
      <c r="L82" s="46"/>
      <c r="M82" s="41"/>
      <c r="N82" s="46"/>
      <c r="O82" s="3"/>
      <c r="P82" s="3"/>
      <c r="Q82" s="3"/>
    </row>
    <row r="83" spans="1:17" ht="12.75" customHeight="1" x14ac:dyDescent="0.2">
      <c r="A83" s="45"/>
      <c r="B83" s="75"/>
      <c r="C83" s="41"/>
      <c r="D83" s="46"/>
      <c r="E83" s="41"/>
      <c r="F83" s="46"/>
      <c r="G83" s="41"/>
      <c r="H83" s="46"/>
      <c r="I83" s="41"/>
      <c r="J83" s="46"/>
      <c r="K83" s="41"/>
      <c r="L83" s="46"/>
      <c r="M83" s="41"/>
      <c r="N83" s="46"/>
      <c r="O83" s="3"/>
      <c r="P83" s="3"/>
      <c r="Q83" s="3"/>
    </row>
    <row r="84" spans="1:17" ht="12.75" customHeight="1" x14ac:dyDescent="0.2">
      <c r="A84" s="45"/>
      <c r="B84" s="75" t="s">
        <v>102</v>
      </c>
      <c r="C84" s="41"/>
      <c r="D84" s="46"/>
      <c r="E84" s="41"/>
      <c r="F84" s="46"/>
      <c r="G84" s="41"/>
      <c r="H84" s="46"/>
      <c r="I84" s="41"/>
      <c r="J84" s="46"/>
      <c r="K84" s="41"/>
      <c r="L84" s="46"/>
      <c r="M84" s="41"/>
      <c r="N84" s="46"/>
      <c r="O84" s="3"/>
      <c r="P84" s="3"/>
      <c r="Q84" s="3"/>
    </row>
    <row r="85" spans="1:17" ht="12.75" customHeight="1" x14ac:dyDescent="0.2">
      <c r="A85" s="45"/>
      <c r="B85" s="76" t="s">
        <v>96</v>
      </c>
      <c r="C85" s="41"/>
      <c r="D85" s="46"/>
      <c r="E85" s="41"/>
      <c r="F85" s="46"/>
      <c r="G85" s="41"/>
      <c r="H85" s="46"/>
      <c r="I85" s="41"/>
      <c r="J85" s="46"/>
      <c r="K85" s="41"/>
      <c r="L85" s="46"/>
      <c r="M85" s="41"/>
      <c r="N85" s="46"/>
      <c r="O85" s="3"/>
      <c r="P85" s="3"/>
      <c r="Q85" s="3"/>
    </row>
    <row r="86" spans="1:17" ht="12.75" customHeight="1" x14ac:dyDescent="0.2">
      <c r="A86" s="45"/>
      <c r="C86" s="41"/>
      <c r="D86" s="46"/>
      <c r="E86" s="41"/>
      <c r="F86" s="46"/>
      <c r="G86" s="41"/>
      <c r="H86" s="46"/>
      <c r="I86" s="41"/>
      <c r="J86" s="46"/>
      <c r="K86" s="41"/>
      <c r="L86" s="46"/>
      <c r="M86" s="41"/>
      <c r="N86" s="46"/>
      <c r="O86" s="3"/>
      <c r="P86" s="3"/>
      <c r="Q86" s="3"/>
    </row>
    <row r="87" spans="1:17" ht="15.75" customHeight="1" x14ac:dyDescent="0.2">
      <c r="A87" s="3"/>
      <c r="B87" s="79"/>
      <c r="C87" s="3"/>
      <c r="D87" s="3"/>
      <c r="E87" s="3"/>
      <c r="F87" s="3"/>
      <c r="G87" s="3"/>
      <c r="H87" s="3"/>
      <c r="I87" s="3"/>
      <c r="J87" s="3"/>
      <c r="K87" s="3"/>
      <c r="L87" s="3"/>
      <c r="M87" s="3"/>
      <c r="N87" s="3"/>
      <c r="O87" s="3"/>
      <c r="P87" s="3"/>
      <c r="Q87" s="3"/>
    </row>
    <row r="88" spans="1:17" ht="14.25" customHeight="1" x14ac:dyDescent="0.25">
      <c r="A88" s="45"/>
      <c r="B88" s="76"/>
      <c r="C88" s="78"/>
      <c r="D88" s="78"/>
      <c r="E88" s="78"/>
      <c r="F88" s="78"/>
      <c r="G88" s="78"/>
      <c r="H88" s="78"/>
      <c r="I88" s="78"/>
      <c r="J88" s="78"/>
      <c r="K88" s="78"/>
      <c r="L88" s="78"/>
      <c r="M88" s="78"/>
      <c r="N88" s="78"/>
      <c r="O88" s="3"/>
      <c r="P88" s="3"/>
      <c r="Q88" s="3"/>
    </row>
    <row r="89" spans="1:17" ht="12.75" customHeight="1" x14ac:dyDescent="0.2">
      <c r="A89" s="45"/>
      <c r="B89" s="75" t="s">
        <v>103</v>
      </c>
      <c r="C89" s="46"/>
      <c r="D89" s="46"/>
      <c r="E89" s="46"/>
      <c r="F89" s="46"/>
      <c r="G89" s="46"/>
      <c r="H89" s="46"/>
      <c r="I89" s="46"/>
      <c r="J89" s="46"/>
      <c r="K89" s="46"/>
      <c r="L89" s="46"/>
      <c r="M89" s="46"/>
      <c r="N89" s="46"/>
      <c r="O89" s="3"/>
      <c r="P89" s="3"/>
      <c r="Q89" s="3"/>
    </row>
    <row r="90" spans="1:17" ht="12.75" customHeight="1" x14ac:dyDescent="0.2">
      <c r="A90" s="45"/>
      <c r="B90" s="76" t="s">
        <v>104</v>
      </c>
      <c r="C90" s="46"/>
      <c r="D90" s="46"/>
      <c r="E90" s="46"/>
      <c r="F90" s="46"/>
      <c r="G90" s="46"/>
      <c r="H90" s="46"/>
      <c r="I90" s="46"/>
      <c r="J90" s="46"/>
      <c r="K90" s="46"/>
      <c r="L90" s="46"/>
      <c r="M90" s="46"/>
      <c r="N90" s="46"/>
      <c r="O90" s="3"/>
      <c r="P90" s="3"/>
      <c r="Q90" s="3"/>
    </row>
    <row r="91" spans="1:17" ht="12.75" customHeight="1" x14ac:dyDescent="0.2">
      <c r="A91" s="45"/>
      <c r="B91" s="76" t="s">
        <v>105</v>
      </c>
      <c r="C91" s="46"/>
      <c r="D91" s="46"/>
      <c r="E91" s="46"/>
      <c r="F91" s="46"/>
      <c r="G91" s="46"/>
      <c r="H91" s="46"/>
      <c r="I91" s="46"/>
      <c r="J91" s="46"/>
      <c r="K91" s="46"/>
      <c r="L91" s="46"/>
      <c r="M91" s="46"/>
      <c r="N91" s="46"/>
      <c r="O91" s="3"/>
      <c r="P91" s="3"/>
      <c r="Q91" s="3"/>
    </row>
    <row r="92" spans="1:17" ht="12.75" customHeight="1" x14ac:dyDescent="0.2">
      <c r="A92" s="45"/>
      <c r="B92" s="41"/>
      <c r="C92" s="46"/>
      <c r="D92" s="46"/>
      <c r="E92" s="46"/>
      <c r="F92" s="46"/>
      <c r="G92" s="46"/>
      <c r="H92" s="46"/>
      <c r="I92" s="46"/>
      <c r="J92" s="46"/>
      <c r="K92" s="46"/>
      <c r="L92" s="46"/>
      <c r="M92" s="46"/>
      <c r="N92" s="46"/>
      <c r="O92" s="3"/>
      <c r="P92" s="3"/>
      <c r="Q92" s="3"/>
    </row>
    <row r="93" spans="1:17" ht="12.75" customHeight="1" x14ac:dyDescent="0.2">
      <c r="A93" s="45"/>
      <c r="B93" s="41"/>
      <c r="C93" s="46"/>
      <c r="D93" s="46"/>
      <c r="E93" s="46"/>
      <c r="F93" s="46"/>
      <c r="G93" s="46"/>
      <c r="H93" s="46"/>
      <c r="I93" s="46"/>
      <c r="J93" s="46"/>
      <c r="K93" s="46"/>
      <c r="L93" s="46"/>
      <c r="M93" s="46"/>
      <c r="N93" s="46"/>
      <c r="O93" s="3"/>
      <c r="P93" s="3"/>
      <c r="Q93" s="3"/>
    </row>
    <row r="94" spans="1:17" ht="12.75" customHeight="1" x14ac:dyDescent="0.2">
      <c r="A94" s="45"/>
      <c r="B94" s="41"/>
      <c r="C94" s="46"/>
      <c r="D94" s="46"/>
      <c r="E94" s="46"/>
      <c r="F94" s="46"/>
      <c r="G94" s="46"/>
      <c r="H94" s="46"/>
      <c r="I94" s="46"/>
      <c r="J94" s="46"/>
      <c r="K94" s="46"/>
      <c r="L94" s="46"/>
      <c r="M94" s="46"/>
      <c r="N94" s="46"/>
      <c r="O94" s="3"/>
      <c r="P94" s="3"/>
      <c r="Q94" s="3"/>
    </row>
    <row r="95" spans="1:17" ht="12.75" customHeight="1" x14ac:dyDescent="0.2">
      <c r="A95" s="45"/>
      <c r="B95" s="41"/>
      <c r="C95" s="46"/>
      <c r="D95" s="46"/>
      <c r="E95" s="46"/>
      <c r="F95" s="46"/>
      <c r="G95" s="46"/>
      <c r="H95" s="46"/>
      <c r="I95" s="46"/>
      <c r="J95" s="46"/>
      <c r="K95" s="46"/>
      <c r="L95" s="46"/>
      <c r="M95" s="46"/>
      <c r="N95" s="46"/>
      <c r="O95" s="3"/>
      <c r="P95" s="3"/>
      <c r="Q95" s="3"/>
    </row>
    <row r="96" spans="1:17" ht="12.75" customHeight="1" x14ac:dyDescent="0.2">
      <c r="A96" s="45"/>
      <c r="B96" s="41"/>
      <c r="C96" s="46"/>
      <c r="D96" s="46"/>
      <c r="E96" s="46"/>
      <c r="F96" s="46"/>
      <c r="G96" s="46"/>
      <c r="H96" s="46"/>
      <c r="I96" s="46"/>
      <c r="J96" s="46"/>
      <c r="K96" s="46"/>
      <c r="L96" s="46"/>
      <c r="M96" s="46"/>
      <c r="N96" s="46"/>
      <c r="O96" s="3"/>
      <c r="P96" s="3"/>
      <c r="Q96" s="3"/>
    </row>
    <row r="97" spans="1:17" ht="12.75" customHeight="1" x14ac:dyDescent="0.2">
      <c r="A97" s="45"/>
      <c r="B97" s="41"/>
      <c r="C97" s="46"/>
      <c r="D97" s="46"/>
      <c r="E97" s="46"/>
      <c r="F97" s="46"/>
      <c r="G97" s="46"/>
      <c r="H97" s="46"/>
      <c r="I97" s="46"/>
      <c r="J97" s="46"/>
      <c r="K97" s="46"/>
      <c r="L97" s="46"/>
      <c r="M97" s="46"/>
      <c r="N97" s="46"/>
      <c r="O97" s="3"/>
      <c r="P97" s="3"/>
      <c r="Q97" s="3"/>
    </row>
    <row r="98" spans="1:17" ht="12.75" customHeight="1" x14ac:dyDescent="0.2">
      <c r="A98" s="45"/>
      <c r="B98" s="41"/>
      <c r="C98" s="46"/>
      <c r="D98" s="46"/>
      <c r="E98" s="46"/>
      <c r="F98" s="46"/>
      <c r="G98" s="46"/>
      <c r="H98" s="46"/>
      <c r="I98" s="46"/>
      <c r="J98" s="46"/>
      <c r="K98" s="46"/>
      <c r="L98" s="46"/>
      <c r="M98" s="46"/>
      <c r="N98" s="46"/>
      <c r="O98" s="3"/>
      <c r="P98" s="3"/>
      <c r="Q98" s="3"/>
    </row>
    <row r="99" spans="1:17" ht="12.75" customHeight="1" x14ac:dyDescent="0.2">
      <c r="A99" s="45"/>
      <c r="B99" s="41"/>
      <c r="C99" s="46"/>
      <c r="D99" s="46"/>
      <c r="E99" s="46"/>
      <c r="F99" s="46"/>
      <c r="G99" s="46"/>
      <c r="H99" s="46"/>
      <c r="I99" s="46"/>
      <c r="J99" s="46"/>
      <c r="K99" s="46"/>
      <c r="L99" s="46"/>
      <c r="M99" s="46"/>
      <c r="N99" s="46"/>
      <c r="O99" s="3"/>
      <c r="P99" s="3"/>
      <c r="Q99" s="3"/>
    </row>
    <row r="100" spans="1:17" ht="12.75" customHeight="1" x14ac:dyDescent="0.2">
      <c r="A100" s="45"/>
      <c r="B100" s="41"/>
      <c r="C100" s="46"/>
      <c r="D100" s="46"/>
      <c r="E100" s="46"/>
      <c r="F100" s="46"/>
      <c r="G100" s="46"/>
      <c r="H100" s="46"/>
      <c r="I100" s="46"/>
      <c r="J100" s="46"/>
      <c r="K100" s="46"/>
      <c r="L100" s="46"/>
      <c r="M100" s="46"/>
      <c r="N100" s="46"/>
      <c r="O100" s="3"/>
      <c r="P100" s="3"/>
      <c r="Q100" s="3"/>
    </row>
    <row r="101" spans="1:17" ht="12.75" customHeight="1" x14ac:dyDescent="0.2">
      <c r="A101" s="45"/>
      <c r="B101" s="41"/>
      <c r="C101" s="46"/>
      <c r="D101" s="46"/>
      <c r="E101" s="46"/>
      <c r="F101" s="46"/>
      <c r="G101" s="46"/>
      <c r="H101" s="46"/>
      <c r="I101" s="46"/>
      <c r="J101" s="46"/>
      <c r="K101" s="46"/>
      <c r="L101" s="46"/>
      <c r="M101" s="46"/>
      <c r="N101" s="46"/>
      <c r="O101" s="3"/>
      <c r="P101" s="3"/>
      <c r="Q101" s="3"/>
    </row>
    <row r="102" spans="1:17" ht="12.75" customHeight="1" x14ac:dyDescent="0.2">
      <c r="A102" s="45"/>
      <c r="B102" s="41"/>
      <c r="C102" s="46"/>
      <c r="D102" s="46"/>
      <c r="E102" s="46"/>
      <c r="F102" s="46"/>
      <c r="G102" s="46"/>
      <c r="H102" s="46"/>
      <c r="I102" s="46"/>
      <c r="J102" s="46"/>
      <c r="K102" s="46"/>
      <c r="L102" s="46"/>
      <c r="M102" s="46"/>
      <c r="N102" s="46"/>
      <c r="O102" s="3"/>
      <c r="P102" s="3"/>
      <c r="Q102" s="3"/>
    </row>
    <row r="103" spans="1:17" ht="12.75" customHeight="1" x14ac:dyDescent="0.2">
      <c r="A103" s="45"/>
      <c r="B103" s="41"/>
      <c r="C103" s="46"/>
      <c r="D103" s="46"/>
      <c r="E103" s="46"/>
      <c r="F103" s="46"/>
      <c r="G103" s="46"/>
      <c r="H103" s="46"/>
      <c r="I103" s="46"/>
      <c r="J103" s="46"/>
      <c r="K103" s="46"/>
      <c r="L103" s="46"/>
      <c r="M103" s="46"/>
      <c r="N103" s="46"/>
      <c r="O103" s="3"/>
      <c r="P103" s="3"/>
      <c r="Q103" s="3"/>
    </row>
    <row r="104" spans="1:17" ht="12.75" customHeight="1" x14ac:dyDescent="0.2">
      <c r="A104" s="45"/>
      <c r="B104" s="41"/>
      <c r="C104" s="46"/>
      <c r="D104" s="46"/>
      <c r="E104" s="46"/>
      <c r="F104" s="46"/>
      <c r="G104" s="46"/>
      <c r="H104" s="46"/>
      <c r="I104" s="46"/>
      <c r="J104" s="46"/>
      <c r="K104" s="46"/>
      <c r="L104" s="46"/>
      <c r="M104" s="46"/>
      <c r="N104" s="46"/>
      <c r="O104" s="3"/>
      <c r="P104" s="3"/>
      <c r="Q104" s="3"/>
    </row>
    <row r="105" spans="1:17" ht="12.75" customHeight="1" x14ac:dyDescent="0.2">
      <c r="A105" s="45"/>
      <c r="B105" s="41"/>
      <c r="C105" s="46"/>
      <c r="D105" s="46"/>
      <c r="E105" s="46"/>
      <c r="F105" s="46"/>
      <c r="G105" s="46"/>
      <c r="H105" s="46"/>
      <c r="I105" s="46"/>
      <c r="J105" s="46"/>
      <c r="K105" s="46"/>
      <c r="L105" s="46"/>
      <c r="M105" s="46"/>
      <c r="N105" s="46"/>
      <c r="O105" s="3"/>
      <c r="P105" s="3"/>
      <c r="Q105" s="3"/>
    </row>
    <row r="106" spans="1:17" ht="12.75" customHeight="1" x14ac:dyDescent="0.2">
      <c r="A106" s="45"/>
      <c r="B106" s="41"/>
      <c r="C106" s="46"/>
      <c r="D106" s="46"/>
      <c r="E106" s="46"/>
      <c r="F106" s="46"/>
      <c r="G106" s="46"/>
      <c r="H106" s="46"/>
      <c r="I106" s="46"/>
      <c r="J106" s="46"/>
      <c r="K106" s="46"/>
      <c r="L106" s="46"/>
      <c r="M106" s="46"/>
      <c r="N106" s="46"/>
      <c r="O106" s="3"/>
      <c r="P106" s="3"/>
      <c r="Q106" s="3"/>
    </row>
    <row r="107" spans="1:17" ht="12.75" customHeight="1" x14ac:dyDescent="0.2">
      <c r="A107" s="45"/>
      <c r="B107" s="41"/>
      <c r="C107" s="46"/>
      <c r="D107" s="46"/>
      <c r="E107" s="46"/>
      <c r="F107" s="46"/>
      <c r="G107" s="46"/>
      <c r="H107" s="46"/>
      <c r="I107" s="46"/>
      <c r="J107" s="46"/>
      <c r="K107" s="46"/>
      <c r="L107" s="46"/>
      <c r="M107" s="46"/>
      <c r="N107" s="46"/>
      <c r="O107" s="3"/>
      <c r="P107" s="3"/>
      <c r="Q107" s="3"/>
    </row>
    <row r="108" spans="1:17" ht="12.75" customHeight="1" x14ac:dyDescent="0.2">
      <c r="A108" s="45"/>
      <c r="B108" s="41"/>
      <c r="C108" s="46"/>
      <c r="D108" s="46"/>
      <c r="E108" s="46"/>
      <c r="F108" s="46"/>
      <c r="G108" s="46"/>
      <c r="H108" s="46"/>
      <c r="I108" s="46"/>
      <c r="J108" s="46"/>
      <c r="K108" s="46"/>
      <c r="L108" s="46"/>
      <c r="M108" s="46"/>
      <c r="N108" s="46"/>
      <c r="O108" s="3"/>
      <c r="P108" s="3"/>
      <c r="Q108" s="3"/>
    </row>
    <row r="109" spans="1:17" ht="12.75" customHeight="1" x14ac:dyDescent="0.2">
      <c r="A109" s="45"/>
      <c r="B109" s="41"/>
      <c r="C109" s="46"/>
      <c r="D109" s="46"/>
      <c r="E109" s="46"/>
      <c r="F109" s="46"/>
      <c r="G109" s="46"/>
      <c r="H109" s="46"/>
      <c r="I109" s="46"/>
      <c r="J109" s="46"/>
      <c r="K109" s="46"/>
      <c r="L109" s="46"/>
      <c r="M109" s="46"/>
      <c r="N109" s="46"/>
      <c r="O109" s="3"/>
      <c r="P109" s="3"/>
      <c r="Q109" s="3"/>
    </row>
    <row r="110" spans="1:17" ht="12.75" customHeight="1" x14ac:dyDescent="0.2">
      <c r="A110" s="45"/>
      <c r="B110" s="41"/>
      <c r="C110" s="46"/>
      <c r="D110" s="46"/>
      <c r="E110" s="46"/>
      <c r="F110" s="46"/>
      <c r="G110" s="46"/>
      <c r="H110" s="46"/>
      <c r="I110" s="46"/>
      <c r="J110" s="46"/>
      <c r="K110" s="46"/>
      <c r="L110" s="46"/>
      <c r="M110" s="46"/>
      <c r="N110" s="46"/>
      <c r="O110" s="3"/>
      <c r="P110" s="3"/>
      <c r="Q110" s="3"/>
    </row>
    <row r="111" spans="1:17" ht="12.75" customHeight="1" x14ac:dyDescent="0.2">
      <c r="A111" s="45"/>
      <c r="B111" s="41"/>
      <c r="C111" s="46"/>
      <c r="D111" s="46"/>
      <c r="E111" s="46"/>
      <c r="F111" s="46"/>
      <c r="G111" s="46"/>
      <c r="H111" s="46"/>
      <c r="I111" s="46"/>
      <c r="J111" s="46"/>
      <c r="K111" s="46"/>
      <c r="L111" s="46"/>
      <c r="M111" s="46"/>
      <c r="N111" s="46"/>
      <c r="O111" s="3"/>
      <c r="P111" s="3"/>
      <c r="Q111" s="3"/>
    </row>
    <row r="112" spans="1:17" ht="12.75" customHeight="1" x14ac:dyDescent="0.2">
      <c r="A112" s="45"/>
      <c r="B112" s="41"/>
      <c r="C112" s="46"/>
      <c r="D112" s="46"/>
      <c r="E112" s="46"/>
      <c r="F112" s="46"/>
      <c r="G112" s="46"/>
      <c r="H112" s="46"/>
      <c r="I112" s="46"/>
      <c r="J112" s="46"/>
      <c r="K112" s="46"/>
      <c r="L112" s="46"/>
      <c r="M112" s="46"/>
      <c r="N112" s="46"/>
      <c r="O112" s="3"/>
      <c r="P112" s="3"/>
      <c r="Q112" s="3"/>
    </row>
    <row r="113" spans="1:17" ht="12.75" customHeight="1" x14ac:dyDescent="0.2">
      <c r="A113" s="45"/>
      <c r="B113" s="41"/>
      <c r="C113" s="46"/>
      <c r="D113" s="46"/>
      <c r="E113" s="46"/>
      <c r="F113" s="46"/>
      <c r="G113" s="46"/>
      <c r="H113" s="46"/>
      <c r="I113" s="46"/>
      <c r="J113" s="46"/>
      <c r="K113" s="46"/>
      <c r="L113" s="46"/>
      <c r="M113" s="46"/>
      <c r="N113" s="46"/>
      <c r="O113" s="3"/>
      <c r="P113" s="3"/>
      <c r="Q113" s="3"/>
    </row>
    <row r="114" spans="1:17" ht="12.75" customHeight="1" x14ac:dyDescent="0.2">
      <c r="A114" s="45"/>
      <c r="B114" s="41"/>
      <c r="C114" s="46"/>
      <c r="D114" s="46"/>
      <c r="E114" s="46"/>
      <c r="F114" s="46"/>
      <c r="G114" s="46"/>
      <c r="H114" s="46"/>
      <c r="I114" s="46"/>
      <c r="J114" s="46"/>
      <c r="K114" s="46"/>
      <c r="L114" s="46"/>
      <c r="M114" s="46"/>
      <c r="N114" s="46"/>
      <c r="O114" s="3"/>
      <c r="P114" s="3"/>
      <c r="Q114" s="3"/>
    </row>
    <row r="115" spans="1:17" ht="12.75" customHeight="1" x14ac:dyDescent="0.2">
      <c r="A115" s="45"/>
      <c r="B115" s="41"/>
      <c r="C115" s="46"/>
      <c r="D115" s="46"/>
      <c r="E115" s="46"/>
      <c r="F115" s="46"/>
      <c r="G115" s="46"/>
      <c r="H115" s="46"/>
      <c r="I115" s="46"/>
      <c r="J115" s="46"/>
      <c r="K115" s="46"/>
      <c r="L115" s="46"/>
      <c r="M115" s="46"/>
      <c r="N115" s="46"/>
      <c r="O115" s="3"/>
      <c r="P115" s="3"/>
      <c r="Q115" s="3"/>
    </row>
    <row r="116" spans="1:17" ht="12.75" customHeight="1" x14ac:dyDescent="0.2">
      <c r="A116" s="45"/>
      <c r="B116" s="41"/>
      <c r="C116" s="46"/>
      <c r="D116" s="46"/>
      <c r="E116" s="46"/>
      <c r="F116" s="46"/>
      <c r="G116" s="46"/>
      <c r="H116" s="46"/>
      <c r="I116" s="46"/>
      <c r="J116" s="46"/>
      <c r="K116" s="46"/>
      <c r="L116" s="46"/>
      <c r="M116" s="46"/>
      <c r="N116" s="46"/>
      <c r="O116" s="3"/>
      <c r="P116" s="3"/>
      <c r="Q116" s="3"/>
    </row>
    <row r="117" spans="1:17" ht="12.75" customHeight="1" x14ac:dyDescent="0.2">
      <c r="A117" s="45"/>
      <c r="B117" s="41"/>
      <c r="C117" s="46"/>
      <c r="D117" s="46"/>
      <c r="E117" s="46"/>
      <c r="F117" s="46"/>
      <c r="G117" s="46"/>
      <c r="H117" s="46"/>
      <c r="I117" s="46"/>
      <c r="J117" s="46"/>
      <c r="K117" s="46"/>
      <c r="L117" s="46"/>
      <c r="M117" s="46"/>
      <c r="N117" s="46"/>
      <c r="O117" s="3"/>
      <c r="P117" s="3"/>
      <c r="Q117" s="3"/>
    </row>
    <row r="118" spans="1:17" ht="12.75" customHeight="1" x14ac:dyDescent="0.2">
      <c r="A118" s="45"/>
      <c r="B118" s="41"/>
      <c r="C118" s="46"/>
      <c r="D118" s="46"/>
      <c r="E118" s="46"/>
      <c r="F118" s="46"/>
      <c r="G118" s="46"/>
      <c r="H118" s="46"/>
      <c r="I118" s="46"/>
      <c r="J118" s="46"/>
      <c r="K118" s="46"/>
      <c r="L118" s="46"/>
      <c r="M118" s="46"/>
      <c r="N118" s="46"/>
      <c r="O118" s="3"/>
      <c r="P118" s="3"/>
      <c r="Q118" s="3"/>
    </row>
    <row r="119" spans="1:17" ht="12.75" customHeight="1" x14ac:dyDescent="0.2">
      <c r="A119" s="45"/>
      <c r="B119" s="41"/>
      <c r="C119" s="46"/>
      <c r="D119" s="46"/>
      <c r="E119" s="46"/>
      <c r="F119" s="46"/>
      <c r="G119" s="46"/>
      <c r="H119" s="46"/>
      <c r="I119" s="46"/>
      <c r="J119" s="46"/>
      <c r="K119" s="46"/>
      <c r="L119" s="46"/>
      <c r="M119" s="46"/>
      <c r="N119" s="46"/>
      <c r="O119" s="3"/>
      <c r="P119" s="3"/>
      <c r="Q119" s="3"/>
    </row>
    <row r="120" spans="1:17" ht="12.75" customHeight="1" x14ac:dyDescent="0.2">
      <c r="A120" s="45"/>
      <c r="B120" s="41"/>
      <c r="C120" s="46"/>
      <c r="D120" s="46"/>
      <c r="E120" s="46"/>
      <c r="F120" s="46"/>
      <c r="G120" s="46"/>
      <c r="H120" s="46"/>
      <c r="I120" s="46"/>
      <c r="J120" s="46"/>
      <c r="K120" s="46"/>
      <c r="L120" s="46"/>
      <c r="M120" s="46"/>
      <c r="N120" s="46"/>
      <c r="O120" s="3"/>
      <c r="P120" s="3"/>
      <c r="Q120" s="3"/>
    </row>
    <row r="121" spans="1:17" ht="12.75" customHeight="1" x14ac:dyDescent="0.2">
      <c r="A121" s="45"/>
      <c r="B121" s="41"/>
      <c r="C121" s="46"/>
      <c r="D121" s="46"/>
      <c r="E121" s="46"/>
      <c r="F121" s="46"/>
      <c r="G121" s="46"/>
      <c r="H121" s="46"/>
      <c r="I121" s="46"/>
      <c r="J121" s="46"/>
      <c r="K121" s="46"/>
      <c r="L121" s="46"/>
      <c r="M121" s="46"/>
      <c r="N121" s="46"/>
      <c r="O121" s="3"/>
      <c r="P121" s="3"/>
      <c r="Q121" s="3"/>
    </row>
    <row r="122" spans="1:17" ht="12.75" customHeight="1" x14ac:dyDescent="0.2">
      <c r="A122" s="45"/>
      <c r="B122" s="41"/>
      <c r="C122" s="46"/>
      <c r="D122" s="46"/>
      <c r="E122" s="46"/>
      <c r="F122" s="46"/>
      <c r="G122" s="46"/>
      <c r="H122" s="46"/>
      <c r="I122" s="46"/>
      <c r="J122" s="46"/>
      <c r="K122" s="46"/>
      <c r="L122" s="46"/>
      <c r="M122" s="46"/>
      <c r="N122" s="46"/>
      <c r="O122" s="3"/>
      <c r="P122" s="3"/>
      <c r="Q122" s="3"/>
    </row>
    <row r="123" spans="1:17" ht="12.75" customHeight="1" x14ac:dyDescent="0.2">
      <c r="A123" s="45"/>
      <c r="B123" s="41"/>
      <c r="C123" s="46"/>
      <c r="D123" s="46"/>
      <c r="E123" s="46"/>
      <c r="F123" s="46"/>
      <c r="G123" s="46"/>
      <c r="H123" s="46"/>
      <c r="I123" s="46"/>
      <c r="J123" s="46"/>
      <c r="K123" s="46"/>
      <c r="L123" s="46"/>
      <c r="M123" s="46"/>
      <c r="N123" s="46"/>
      <c r="O123" s="3"/>
      <c r="P123" s="3"/>
      <c r="Q123" s="3"/>
    </row>
    <row r="124" spans="1:17" ht="12.75" customHeight="1" x14ac:dyDescent="0.2">
      <c r="A124" s="45"/>
      <c r="B124" s="41"/>
      <c r="C124" s="46"/>
      <c r="D124" s="46"/>
      <c r="E124" s="46"/>
      <c r="F124" s="46"/>
      <c r="G124" s="46"/>
      <c r="H124" s="46"/>
      <c r="I124" s="46"/>
      <c r="J124" s="46"/>
      <c r="K124" s="46"/>
      <c r="L124" s="46"/>
      <c r="M124" s="46"/>
      <c r="N124" s="46"/>
      <c r="O124" s="3"/>
      <c r="P124" s="3"/>
      <c r="Q124" s="3"/>
    </row>
    <row r="125" spans="1:17" ht="12.75" customHeight="1" x14ac:dyDescent="0.2">
      <c r="A125" s="45"/>
      <c r="B125" s="41"/>
      <c r="C125" s="46"/>
      <c r="D125" s="46"/>
      <c r="E125" s="46"/>
      <c r="F125" s="46"/>
      <c r="G125" s="46"/>
      <c r="H125" s="46"/>
      <c r="I125" s="46"/>
      <c r="J125" s="46"/>
      <c r="K125" s="46"/>
      <c r="L125" s="46"/>
      <c r="M125" s="46"/>
      <c r="N125" s="46"/>
      <c r="O125" s="3"/>
      <c r="P125" s="3"/>
      <c r="Q125" s="3"/>
    </row>
    <row r="126" spans="1:17" ht="12.75" customHeight="1" x14ac:dyDescent="0.2">
      <c r="A126" s="45"/>
      <c r="B126" s="41"/>
      <c r="C126" s="46"/>
      <c r="D126" s="46"/>
      <c r="E126" s="46"/>
      <c r="F126" s="46"/>
      <c r="G126" s="46"/>
      <c r="H126" s="46"/>
      <c r="I126" s="46"/>
      <c r="J126" s="46"/>
      <c r="K126" s="46"/>
      <c r="L126" s="46"/>
      <c r="M126" s="46"/>
      <c r="N126" s="46"/>
      <c r="O126" s="3"/>
      <c r="P126" s="3"/>
      <c r="Q126" s="3"/>
    </row>
    <row r="127" spans="1:17" ht="12.75" customHeight="1" x14ac:dyDescent="0.2">
      <c r="A127" s="45"/>
      <c r="B127" s="41"/>
      <c r="C127" s="46"/>
      <c r="D127" s="46"/>
      <c r="E127" s="46"/>
      <c r="F127" s="46"/>
      <c r="G127" s="46"/>
      <c r="H127" s="46"/>
      <c r="I127" s="46"/>
      <c r="J127" s="46"/>
      <c r="K127" s="46"/>
      <c r="L127" s="46"/>
      <c r="M127" s="46"/>
      <c r="N127" s="46"/>
      <c r="O127" s="3"/>
      <c r="P127" s="3"/>
      <c r="Q127" s="3"/>
    </row>
    <row r="128" spans="1:17" ht="12.75" customHeight="1" x14ac:dyDescent="0.2">
      <c r="A128" s="45"/>
      <c r="B128" s="41"/>
      <c r="C128" s="46"/>
      <c r="D128" s="46"/>
      <c r="E128" s="46"/>
      <c r="F128" s="46"/>
      <c r="G128" s="46"/>
      <c r="H128" s="46"/>
      <c r="I128" s="46"/>
      <c r="J128" s="46"/>
      <c r="K128" s="46"/>
      <c r="L128" s="46"/>
      <c r="M128" s="46"/>
      <c r="N128" s="46"/>
      <c r="O128" s="3"/>
      <c r="P128" s="3"/>
      <c r="Q128" s="3"/>
    </row>
    <row r="129" spans="1:17" ht="12.75" customHeight="1" x14ac:dyDescent="0.2">
      <c r="A129" s="45"/>
      <c r="B129" s="41"/>
      <c r="C129" s="46"/>
      <c r="D129" s="46"/>
      <c r="E129" s="46"/>
      <c r="F129" s="46"/>
      <c r="G129" s="46"/>
      <c r="H129" s="46"/>
      <c r="I129" s="46"/>
      <c r="J129" s="46"/>
      <c r="K129" s="46"/>
      <c r="L129" s="46"/>
      <c r="M129" s="46"/>
      <c r="N129" s="46"/>
      <c r="O129" s="3"/>
      <c r="P129" s="3"/>
      <c r="Q129" s="3"/>
    </row>
    <row r="130" spans="1:17" ht="12.75" customHeight="1" x14ac:dyDescent="0.2">
      <c r="A130" s="45"/>
      <c r="B130" s="41"/>
      <c r="C130" s="46"/>
      <c r="D130" s="46"/>
      <c r="E130" s="46"/>
      <c r="F130" s="46"/>
      <c r="G130" s="46"/>
      <c r="H130" s="46"/>
      <c r="I130" s="46"/>
      <c r="J130" s="46"/>
      <c r="K130" s="46"/>
      <c r="L130" s="46"/>
      <c r="M130" s="46"/>
      <c r="N130" s="46"/>
      <c r="O130" s="3"/>
      <c r="P130" s="3"/>
      <c r="Q130" s="3"/>
    </row>
    <row r="131" spans="1:17" ht="12.75" customHeight="1" x14ac:dyDescent="0.2">
      <c r="A131" s="45"/>
      <c r="B131" s="41"/>
      <c r="C131" s="46"/>
      <c r="D131" s="46"/>
      <c r="E131" s="46"/>
      <c r="F131" s="46"/>
      <c r="G131" s="46"/>
      <c r="H131" s="46"/>
      <c r="I131" s="46"/>
      <c r="J131" s="46"/>
      <c r="K131" s="46"/>
      <c r="L131" s="46"/>
      <c r="M131" s="46"/>
      <c r="N131" s="46"/>
      <c r="O131" s="3"/>
      <c r="P131" s="3"/>
      <c r="Q131" s="3"/>
    </row>
    <row r="132" spans="1:17" ht="12.75" customHeight="1" x14ac:dyDescent="0.2">
      <c r="A132" s="45"/>
      <c r="B132" s="41"/>
      <c r="C132" s="46"/>
      <c r="D132" s="46"/>
      <c r="E132" s="46"/>
      <c r="F132" s="46"/>
      <c r="G132" s="46"/>
      <c r="H132" s="46"/>
      <c r="I132" s="46"/>
      <c r="J132" s="46"/>
      <c r="K132" s="46"/>
      <c r="L132" s="46"/>
      <c r="M132" s="46"/>
      <c r="N132" s="46"/>
      <c r="O132" s="3"/>
      <c r="P132" s="3"/>
      <c r="Q132" s="3"/>
    </row>
    <row r="133" spans="1:17" ht="12.75" customHeight="1" x14ac:dyDescent="0.2">
      <c r="A133" s="45"/>
      <c r="B133" s="41"/>
      <c r="C133" s="46"/>
      <c r="D133" s="46"/>
      <c r="E133" s="46"/>
      <c r="F133" s="46"/>
      <c r="G133" s="46"/>
      <c r="H133" s="46"/>
      <c r="I133" s="46"/>
      <c r="J133" s="46"/>
      <c r="K133" s="46"/>
      <c r="L133" s="46"/>
      <c r="M133" s="46"/>
      <c r="N133" s="46"/>
      <c r="O133" s="3"/>
      <c r="P133" s="3"/>
      <c r="Q133" s="3"/>
    </row>
    <row r="134" spans="1:17" ht="12.75" customHeight="1" x14ac:dyDescent="0.2">
      <c r="A134" s="45"/>
      <c r="B134" s="41"/>
      <c r="C134" s="46"/>
      <c r="D134" s="46"/>
      <c r="E134" s="46"/>
      <c r="F134" s="46"/>
      <c r="G134" s="46"/>
      <c r="H134" s="46"/>
      <c r="I134" s="46"/>
      <c r="J134" s="46"/>
      <c r="K134" s="46"/>
      <c r="L134" s="46"/>
      <c r="M134" s="46"/>
      <c r="N134" s="46"/>
      <c r="O134" s="3"/>
      <c r="P134" s="3"/>
      <c r="Q134" s="3"/>
    </row>
    <row r="135" spans="1:17" ht="12.75" customHeight="1" x14ac:dyDescent="0.2">
      <c r="A135" s="45"/>
      <c r="B135" s="41"/>
      <c r="C135" s="46"/>
      <c r="D135" s="46"/>
      <c r="E135" s="46"/>
      <c r="F135" s="46"/>
      <c r="G135" s="46"/>
      <c r="H135" s="46"/>
      <c r="I135" s="46"/>
      <c r="J135" s="46"/>
      <c r="K135" s="46"/>
      <c r="L135" s="46"/>
      <c r="M135" s="46"/>
      <c r="N135" s="46"/>
      <c r="O135" s="3"/>
      <c r="P135" s="3"/>
      <c r="Q135" s="3"/>
    </row>
    <row r="136" spans="1:17" ht="12.75" customHeight="1" x14ac:dyDescent="0.2">
      <c r="A136" s="45"/>
      <c r="B136" s="41"/>
      <c r="C136" s="46"/>
      <c r="D136" s="46"/>
      <c r="E136" s="46"/>
      <c r="F136" s="46"/>
      <c r="G136" s="46"/>
      <c r="H136" s="46"/>
      <c r="I136" s="46"/>
      <c r="J136" s="46"/>
      <c r="K136" s="46"/>
      <c r="L136" s="46"/>
      <c r="M136" s="46"/>
      <c r="N136" s="46"/>
      <c r="O136" s="3"/>
      <c r="P136" s="3"/>
      <c r="Q136" s="3"/>
    </row>
    <row r="137" spans="1:17" ht="12.75" customHeight="1" x14ac:dyDescent="0.2">
      <c r="A137" s="45"/>
      <c r="B137" s="41"/>
      <c r="C137" s="46"/>
      <c r="D137" s="46"/>
      <c r="E137" s="46"/>
      <c r="F137" s="46"/>
      <c r="G137" s="46"/>
      <c r="H137" s="46"/>
      <c r="I137" s="46"/>
      <c r="J137" s="46"/>
      <c r="K137" s="46"/>
      <c r="L137" s="46"/>
      <c r="M137" s="46"/>
      <c r="N137" s="46"/>
      <c r="O137" s="3"/>
      <c r="P137" s="3"/>
      <c r="Q137" s="3"/>
    </row>
    <row r="138" spans="1:17" ht="12.75" customHeight="1" x14ac:dyDescent="0.2">
      <c r="A138" s="45"/>
      <c r="B138" s="41"/>
      <c r="C138" s="46"/>
      <c r="D138" s="46"/>
      <c r="E138" s="46"/>
      <c r="F138" s="46"/>
      <c r="G138" s="46"/>
      <c r="H138" s="46"/>
      <c r="I138" s="46"/>
      <c r="J138" s="46"/>
      <c r="K138" s="46"/>
      <c r="L138" s="46"/>
      <c r="M138" s="46"/>
      <c r="N138" s="46"/>
      <c r="O138" s="3"/>
      <c r="P138" s="3"/>
      <c r="Q138" s="3"/>
    </row>
    <row r="139" spans="1:17" ht="12.75" customHeight="1" x14ac:dyDescent="0.2">
      <c r="A139" s="45"/>
      <c r="B139" s="41"/>
      <c r="C139" s="46"/>
      <c r="D139" s="46"/>
      <c r="E139" s="46"/>
      <c r="F139" s="46"/>
      <c r="G139" s="46"/>
      <c r="H139" s="46"/>
      <c r="I139" s="46"/>
      <c r="J139" s="46"/>
      <c r="K139" s="46"/>
      <c r="L139" s="46"/>
      <c r="M139" s="46"/>
      <c r="N139" s="46"/>
      <c r="O139" s="3"/>
      <c r="P139" s="3"/>
      <c r="Q139" s="3"/>
    </row>
    <row r="140" spans="1:17" ht="12.75" customHeight="1" x14ac:dyDescent="0.2">
      <c r="A140" s="45"/>
      <c r="B140" s="41"/>
      <c r="C140" s="46"/>
      <c r="D140" s="46"/>
      <c r="E140" s="46"/>
      <c r="F140" s="46"/>
      <c r="G140" s="46"/>
      <c r="H140" s="46"/>
      <c r="I140" s="46"/>
      <c r="J140" s="46"/>
      <c r="K140" s="46"/>
      <c r="L140" s="46"/>
      <c r="M140" s="46"/>
      <c r="N140" s="46"/>
      <c r="O140" s="3"/>
      <c r="P140" s="3"/>
      <c r="Q140" s="3"/>
    </row>
    <row r="141" spans="1:17" ht="12.75" customHeight="1" x14ac:dyDescent="0.2">
      <c r="A141" s="45"/>
      <c r="B141" s="41"/>
      <c r="C141" s="46"/>
      <c r="D141" s="46"/>
      <c r="E141" s="46"/>
      <c r="F141" s="46"/>
      <c r="G141" s="46"/>
      <c r="H141" s="46"/>
      <c r="I141" s="46"/>
      <c r="J141" s="46"/>
      <c r="K141" s="46"/>
      <c r="L141" s="46"/>
      <c r="M141" s="46"/>
      <c r="N141" s="46"/>
      <c r="O141" s="3"/>
      <c r="P141" s="3"/>
      <c r="Q141" s="3"/>
    </row>
    <row r="142" spans="1:17" ht="12.75" customHeight="1" x14ac:dyDescent="0.2">
      <c r="A142" s="45"/>
      <c r="B142" s="41"/>
      <c r="C142" s="46"/>
      <c r="D142" s="46"/>
      <c r="E142" s="46"/>
      <c r="F142" s="46"/>
      <c r="G142" s="46"/>
      <c r="H142" s="46"/>
      <c r="I142" s="46"/>
      <c r="J142" s="46"/>
      <c r="K142" s="46"/>
      <c r="L142" s="46"/>
      <c r="M142" s="46"/>
      <c r="N142" s="46"/>
      <c r="O142" s="3"/>
      <c r="P142" s="3"/>
      <c r="Q142" s="3"/>
    </row>
    <row r="143" spans="1:17" ht="12.75" customHeight="1" x14ac:dyDescent="0.2">
      <c r="A143" s="45"/>
      <c r="B143" s="41"/>
      <c r="C143" s="46"/>
      <c r="D143" s="46"/>
      <c r="E143" s="46"/>
      <c r="F143" s="46"/>
      <c r="G143" s="46"/>
      <c r="H143" s="46"/>
      <c r="I143" s="46"/>
      <c r="J143" s="46"/>
      <c r="K143" s="46"/>
      <c r="L143" s="46"/>
      <c r="M143" s="46"/>
      <c r="N143" s="46"/>
      <c r="O143" s="3"/>
      <c r="P143" s="3"/>
      <c r="Q143" s="3"/>
    </row>
    <row r="144" spans="1:17" ht="12.75" customHeight="1" x14ac:dyDescent="0.2">
      <c r="A144" s="45"/>
      <c r="B144" s="41"/>
      <c r="C144" s="46"/>
      <c r="D144" s="46"/>
      <c r="E144" s="46"/>
      <c r="F144" s="46"/>
      <c r="G144" s="46"/>
      <c r="H144" s="46"/>
      <c r="I144" s="46"/>
      <c r="J144" s="46"/>
      <c r="K144" s="46"/>
      <c r="L144" s="46"/>
      <c r="M144" s="46"/>
      <c r="N144" s="46"/>
      <c r="O144" s="3"/>
      <c r="P144" s="3"/>
      <c r="Q144" s="3"/>
    </row>
    <row r="145" spans="1:17" ht="12.75" customHeight="1" x14ac:dyDescent="0.2">
      <c r="A145" s="45"/>
      <c r="B145" s="41"/>
      <c r="C145" s="46"/>
      <c r="D145" s="46"/>
      <c r="E145" s="46"/>
      <c r="F145" s="46"/>
      <c r="G145" s="46"/>
      <c r="H145" s="46"/>
      <c r="I145" s="46"/>
      <c r="J145" s="46"/>
      <c r="K145" s="46"/>
      <c r="L145" s="46"/>
      <c r="M145" s="46"/>
      <c r="N145" s="46"/>
      <c r="O145" s="3"/>
      <c r="P145" s="3"/>
      <c r="Q145" s="3"/>
    </row>
    <row r="146" spans="1:17" ht="12.75" customHeight="1" x14ac:dyDescent="0.2">
      <c r="A146" s="45"/>
      <c r="B146" s="41"/>
      <c r="C146" s="46"/>
      <c r="D146" s="46"/>
      <c r="E146" s="46"/>
      <c r="F146" s="46"/>
      <c r="G146" s="46"/>
      <c r="H146" s="46"/>
      <c r="I146" s="46"/>
      <c r="J146" s="46"/>
      <c r="K146" s="46"/>
      <c r="L146" s="46"/>
      <c r="M146" s="46"/>
      <c r="N146" s="46"/>
      <c r="O146" s="3"/>
      <c r="P146" s="3"/>
      <c r="Q146" s="3"/>
    </row>
    <row r="147" spans="1:17" ht="12.75" customHeight="1" x14ac:dyDescent="0.2">
      <c r="A147" s="45"/>
      <c r="B147" s="41"/>
      <c r="C147" s="46"/>
      <c r="D147" s="46"/>
      <c r="E147" s="46"/>
      <c r="F147" s="46"/>
      <c r="G147" s="46"/>
      <c r="H147" s="46"/>
      <c r="I147" s="46"/>
      <c r="J147" s="46"/>
      <c r="K147" s="46"/>
      <c r="L147" s="46"/>
      <c r="M147" s="46"/>
      <c r="N147" s="46"/>
      <c r="O147" s="3"/>
      <c r="P147" s="3"/>
      <c r="Q147" s="3"/>
    </row>
    <row r="148" spans="1:17" ht="12.75" customHeight="1" x14ac:dyDescent="0.2">
      <c r="A148" s="45"/>
      <c r="B148" s="41"/>
      <c r="C148" s="46"/>
      <c r="D148" s="46"/>
      <c r="E148" s="46"/>
      <c r="F148" s="46"/>
      <c r="G148" s="46"/>
      <c r="H148" s="46"/>
      <c r="I148" s="46"/>
      <c r="J148" s="46"/>
      <c r="K148" s="46"/>
      <c r="L148" s="46"/>
      <c r="M148" s="46"/>
      <c r="N148" s="46"/>
      <c r="O148" s="3"/>
      <c r="P148" s="3"/>
      <c r="Q148" s="3"/>
    </row>
    <row r="149" spans="1:17" ht="12.75" customHeight="1" x14ac:dyDescent="0.2">
      <c r="A149" s="45"/>
      <c r="B149" s="41"/>
      <c r="C149" s="46"/>
      <c r="D149" s="46"/>
      <c r="E149" s="46"/>
      <c r="F149" s="46"/>
      <c r="G149" s="46"/>
      <c r="H149" s="46"/>
      <c r="I149" s="46"/>
      <c r="J149" s="46"/>
      <c r="K149" s="46"/>
      <c r="L149" s="46"/>
      <c r="M149" s="46"/>
      <c r="N149" s="46"/>
      <c r="O149" s="3"/>
      <c r="P149" s="3"/>
      <c r="Q149" s="3"/>
    </row>
    <row r="150" spans="1:17" ht="12.75" customHeight="1" x14ac:dyDescent="0.2">
      <c r="A150" s="45"/>
      <c r="B150" s="41"/>
      <c r="C150" s="46"/>
      <c r="D150" s="46"/>
      <c r="E150" s="46"/>
      <c r="F150" s="46"/>
      <c r="G150" s="46"/>
      <c r="H150" s="46"/>
      <c r="I150" s="46"/>
      <c r="J150" s="46"/>
      <c r="K150" s="46"/>
      <c r="L150" s="46"/>
      <c r="M150" s="46"/>
      <c r="N150" s="46"/>
      <c r="O150" s="3"/>
      <c r="P150" s="3"/>
      <c r="Q150" s="3"/>
    </row>
    <row r="151" spans="1:17" ht="12.75" customHeight="1" x14ac:dyDescent="0.2">
      <c r="A151" s="45"/>
      <c r="B151" s="41"/>
      <c r="C151" s="46"/>
      <c r="D151" s="46"/>
      <c r="E151" s="46"/>
      <c r="F151" s="46"/>
      <c r="G151" s="46"/>
      <c r="H151" s="46"/>
      <c r="I151" s="46"/>
      <c r="J151" s="46"/>
      <c r="K151" s="46"/>
      <c r="L151" s="46"/>
      <c r="M151" s="46"/>
      <c r="N151" s="46"/>
      <c r="O151" s="3"/>
      <c r="P151" s="3"/>
      <c r="Q151" s="3"/>
    </row>
    <row r="152" spans="1:17" ht="12.75" customHeight="1" x14ac:dyDescent="0.2">
      <c r="A152" s="45"/>
      <c r="B152" s="41"/>
      <c r="C152" s="46"/>
      <c r="D152" s="46"/>
      <c r="E152" s="46"/>
      <c r="F152" s="46"/>
      <c r="G152" s="46"/>
      <c r="H152" s="46"/>
      <c r="I152" s="46"/>
      <c r="J152" s="46"/>
      <c r="K152" s="46"/>
      <c r="L152" s="46"/>
      <c r="M152" s="46"/>
      <c r="N152" s="46"/>
      <c r="O152" s="3"/>
      <c r="P152" s="3"/>
      <c r="Q152" s="3"/>
    </row>
    <row r="153" spans="1:17" ht="12.75" customHeight="1" x14ac:dyDescent="0.2">
      <c r="A153" s="45"/>
      <c r="B153" s="41"/>
      <c r="C153" s="46"/>
      <c r="D153" s="46"/>
      <c r="E153" s="46"/>
      <c r="F153" s="46"/>
      <c r="G153" s="46"/>
      <c r="H153" s="46"/>
      <c r="I153" s="46"/>
      <c r="J153" s="46"/>
      <c r="K153" s="46"/>
      <c r="L153" s="46"/>
      <c r="M153" s="46"/>
      <c r="N153" s="46"/>
      <c r="O153" s="3"/>
      <c r="P153" s="3"/>
      <c r="Q153" s="3"/>
    </row>
    <row r="154" spans="1:17" ht="12.75" customHeight="1" x14ac:dyDescent="0.2">
      <c r="A154" s="45"/>
      <c r="B154" s="41"/>
      <c r="C154" s="46"/>
      <c r="D154" s="46"/>
      <c r="E154" s="46"/>
      <c r="F154" s="46"/>
      <c r="G154" s="46"/>
      <c r="H154" s="46"/>
      <c r="I154" s="46"/>
      <c r="J154" s="46"/>
      <c r="K154" s="46"/>
      <c r="L154" s="46"/>
      <c r="M154" s="46"/>
      <c r="N154" s="46"/>
      <c r="O154" s="3"/>
      <c r="P154" s="3"/>
      <c r="Q154" s="3"/>
    </row>
    <row r="155" spans="1:17" ht="12.75" customHeight="1" x14ac:dyDescent="0.2">
      <c r="A155" s="45"/>
      <c r="B155" s="41"/>
      <c r="C155" s="46"/>
      <c r="D155" s="46"/>
      <c r="E155" s="46"/>
      <c r="F155" s="46"/>
      <c r="G155" s="46"/>
      <c r="H155" s="46"/>
      <c r="I155" s="46"/>
      <c r="J155" s="46"/>
      <c r="K155" s="46"/>
      <c r="L155" s="46"/>
      <c r="M155" s="46"/>
      <c r="N155" s="46"/>
      <c r="O155" s="3"/>
      <c r="P155" s="3"/>
      <c r="Q155" s="3"/>
    </row>
    <row r="156" spans="1:17" ht="12.75" customHeight="1" x14ac:dyDescent="0.2">
      <c r="A156" s="45"/>
      <c r="B156" s="41"/>
      <c r="C156" s="46"/>
      <c r="D156" s="46"/>
      <c r="E156" s="46"/>
      <c r="F156" s="46"/>
      <c r="G156" s="46"/>
      <c r="H156" s="46"/>
      <c r="I156" s="46"/>
      <c r="J156" s="46"/>
      <c r="K156" s="46"/>
      <c r="L156" s="46"/>
      <c r="M156" s="46"/>
      <c r="N156" s="46"/>
      <c r="O156" s="3"/>
      <c r="P156" s="3"/>
      <c r="Q156" s="3"/>
    </row>
    <row r="157" spans="1:17" ht="12.75" customHeight="1" x14ac:dyDescent="0.2">
      <c r="A157" s="45"/>
      <c r="B157" s="41"/>
      <c r="C157" s="46"/>
      <c r="D157" s="46"/>
      <c r="E157" s="46"/>
      <c r="F157" s="46"/>
      <c r="G157" s="46"/>
      <c r="H157" s="46"/>
      <c r="I157" s="46"/>
      <c r="J157" s="46"/>
      <c r="K157" s="46"/>
      <c r="L157" s="46"/>
      <c r="M157" s="46"/>
      <c r="N157" s="46"/>
      <c r="O157" s="3"/>
      <c r="P157" s="3"/>
      <c r="Q157" s="3"/>
    </row>
    <row r="158" spans="1:17" ht="12.75" customHeight="1" x14ac:dyDescent="0.2">
      <c r="A158" s="45"/>
      <c r="B158" s="41"/>
      <c r="C158" s="46"/>
      <c r="D158" s="46"/>
      <c r="E158" s="46"/>
      <c r="F158" s="46"/>
      <c r="G158" s="46"/>
      <c r="H158" s="46"/>
      <c r="I158" s="46"/>
      <c r="J158" s="46"/>
      <c r="K158" s="46"/>
      <c r="L158" s="46"/>
      <c r="M158" s="46"/>
      <c r="N158" s="46"/>
      <c r="O158" s="3"/>
      <c r="P158" s="3"/>
      <c r="Q158" s="3"/>
    </row>
    <row r="159" spans="1:17" ht="12.75" customHeight="1" x14ac:dyDescent="0.2">
      <c r="A159" s="45"/>
      <c r="B159" s="41"/>
      <c r="C159" s="46"/>
      <c r="D159" s="46"/>
      <c r="E159" s="46"/>
      <c r="F159" s="46"/>
      <c r="G159" s="46"/>
      <c r="H159" s="46"/>
      <c r="I159" s="46"/>
      <c r="J159" s="46"/>
      <c r="K159" s="46"/>
      <c r="L159" s="46"/>
      <c r="M159" s="46"/>
      <c r="N159" s="46"/>
      <c r="O159" s="3"/>
      <c r="P159" s="3"/>
      <c r="Q159" s="3"/>
    </row>
    <row r="160" spans="1:17" ht="12.75" customHeight="1" x14ac:dyDescent="0.2">
      <c r="A160" s="45"/>
      <c r="B160" s="41"/>
      <c r="C160" s="46"/>
      <c r="D160" s="46"/>
      <c r="E160" s="46"/>
      <c r="F160" s="46"/>
      <c r="G160" s="46"/>
      <c r="H160" s="46"/>
      <c r="I160" s="46"/>
      <c r="J160" s="46"/>
      <c r="K160" s="46"/>
      <c r="L160" s="46"/>
      <c r="M160" s="46"/>
      <c r="N160" s="46"/>
      <c r="O160" s="3"/>
      <c r="P160" s="3"/>
      <c r="Q160" s="3"/>
    </row>
    <row r="161" spans="1:17" ht="12.75" customHeight="1" x14ac:dyDescent="0.2">
      <c r="A161" s="45"/>
      <c r="B161" s="41"/>
      <c r="C161" s="46"/>
      <c r="D161" s="46"/>
      <c r="E161" s="46"/>
      <c r="F161" s="46"/>
      <c r="G161" s="46"/>
      <c r="H161" s="46"/>
      <c r="I161" s="46"/>
      <c r="J161" s="46"/>
      <c r="K161" s="46"/>
      <c r="L161" s="46"/>
      <c r="M161" s="46"/>
      <c r="N161" s="46"/>
      <c r="O161" s="3"/>
      <c r="P161" s="3"/>
      <c r="Q161" s="3"/>
    </row>
    <row r="162" spans="1:17" ht="12.75" customHeight="1" x14ac:dyDescent="0.2">
      <c r="A162" s="45"/>
      <c r="B162" s="41"/>
      <c r="C162" s="46"/>
      <c r="D162" s="46"/>
      <c r="E162" s="46"/>
      <c r="F162" s="46"/>
      <c r="G162" s="46"/>
      <c r="H162" s="46"/>
      <c r="I162" s="46"/>
      <c r="J162" s="46"/>
      <c r="K162" s="46"/>
      <c r="L162" s="46"/>
      <c r="M162" s="46"/>
      <c r="N162" s="46"/>
      <c r="O162" s="3"/>
      <c r="P162" s="3"/>
      <c r="Q162" s="3"/>
    </row>
    <row r="163" spans="1:17" ht="12.75" customHeight="1" x14ac:dyDescent="0.2">
      <c r="A163" s="45"/>
      <c r="B163" s="41"/>
      <c r="C163" s="46"/>
      <c r="D163" s="46"/>
      <c r="E163" s="46"/>
      <c r="F163" s="46"/>
      <c r="G163" s="46"/>
      <c r="H163" s="46"/>
      <c r="I163" s="46"/>
      <c r="J163" s="46"/>
      <c r="K163" s="46"/>
      <c r="L163" s="46"/>
      <c r="M163" s="46"/>
      <c r="N163" s="46"/>
      <c r="O163" s="3"/>
      <c r="P163" s="3"/>
      <c r="Q163" s="3"/>
    </row>
    <row r="164" spans="1:17" ht="12.75" customHeight="1" x14ac:dyDescent="0.2">
      <c r="A164" s="45"/>
      <c r="B164" s="41"/>
      <c r="C164" s="46"/>
      <c r="D164" s="46"/>
      <c r="E164" s="46"/>
      <c r="F164" s="46"/>
      <c r="G164" s="46"/>
      <c r="H164" s="46"/>
      <c r="I164" s="46"/>
      <c r="J164" s="46"/>
      <c r="K164" s="46"/>
      <c r="L164" s="46"/>
      <c r="M164" s="46"/>
      <c r="N164" s="46"/>
      <c r="O164" s="3"/>
      <c r="P164" s="3"/>
      <c r="Q164" s="3"/>
    </row>
    <row r="165" spans="1:17" ht="12.75" customHeight="1" x14ac:dyDescent="0.2">
      <c r="A165" s="45"/>
      <c r="B165" s="41"/>
      <c r="C165" s="46"/>
      <c r="D165" s="46"/>
      <c r="E165" s="46"/>
      <c r="F165" s="46"/>
      <c r="G165" s="46"/>
      <c r="H165" s="46"/>
      <c r="I165" s="46"/>
      <c r="J165" s="46"/>
      <c r="K165" s="46"/>
      <c r="L165" s="46"/>
      <c r="M165" s="46"/>
      <c r="N165" s="46"/>
      <c r="O165" s="3"/>
      <c r="P165" s="3"/>
      <c r="Q165" s="3"/>
    </row>
    <row r="166" spans="1:17" ht="12.75" customHeight="1" x14ac:dyDescent="0.2">
      <c r="A166" s="45"/>
      <c r="B166" s="41"/>
      <c r="C166" s="46"/>
      <c r="D166" s="46"/>
      <c r="E166" s="46"/>
      <c r="F166" s="46"/>
      <c r="G166" s="46"/>
      <c r="H166" s="46"/>
      <c r="I166" s="46"/>
      <c r="J166" s="46"/>
      <c r="K166" s="46"/>
      <c r="L166" s="46"/>
      <c r="M166" s="46"/>
      <c r="N166" s="46"/>
      <c r="O166" s="3"/>
      <c r="P166" s="3"/>
      <c r="Q166" s="3"/>
    </row>
    <row r="167" spans="1:17" ht="12.75" customHeight="1" x14ac:dyDescent="0.2">
      <c r="A167" s="45"/>
      <c r="B167" s="41"/>
      <c r="C167" s="46"/>
      <c r="D167" s="46"/>
      <c r="E167" s="46"/>
      <c r="F167" s="46"/>
      <c r="G167" s="46"/>
      <c r="H167" s="46"/>
      <c r="I167" s="46"/>
      <c r="J167" s="46"/>
      <c r="K167" s="46"/>
      <c r="L167" s="46"/>
      <c r="M167" s="46"/>
      <c r="N167" s="46"/>
      <c r="O167" s="3"/>
      <c r="P167" s="3"/>
      <c r="Q167" s="3"/>
    </row>
    <row r="168" spans="1:17" ht="12.75" customHeight="1" x14ac:dyDescent="0.2">
      <c r="A168" s="45"/>
      <c r="B168" s="41"/>
      <c r="C168" s="46"/>
      <c r="D168" s="46"/>
      <c r="E168" s="46"/>
      <c r="F168" s="46"/>
      <c r="G168" s="46"/>
      <c r="H168" s="46"/>
      <c r="I168" s="46"/>
      <c r="J168" s="46"/>
      <c r="K168" s="46"/>
      <c r="L168" s="46"/>
      <c r="M168" s="46"/>
      <c r="N168" s="46"/>
      <c r="O168" s="3"/>
      <c r="P168" s="3"/>
      <c r="Q168" s="3"/>
    </row>
    <row r="169" spans="1:17" ht="12.75" customHeight="1" x14ac:dyDescent="0.2">
      <c r="A169" s="45"/>
      <c r="B169" s="41"/>
      <c r="C169" s="46"/>
      <c r="D169" s="46"/>
      <c r="E169" s="46"/>
      <c r="F169" s="46"/>
      <c r="G169" s="46"/>
      <c r="H169" s="46"/>
      <c r="I169" s="46"/>
      <c r="J169" s="46"/>
      <c r="K169" s="46"/>
      <c r="L169" s="46"/>
      <c r="M169" s="46"/>
      <c r="N169" s="46"/>
      <c r="O169" s="3"/>
      <c r="P169" s="3"/>
      <c r="Q169" s="3"/>
    </row>
    <row r="170" spans="1:17" ht="12.75" customHeight="1" x14ac:dyDescent="0.2">
      <c r="A170" s="45"/>
      <c r="B170" s="41"/>
      <c r="C170" s="46"/>
      <c r="D170" s="46"/>
      <c r="E170" s="46"/>
      <c r="F170" s="46"/>
      <c r="G170" s="46"/>
      <c r="H170" s="46"/>
      <c r="I170" s="46"/>
      <c r="J170" s="46"/>
      <c r="K170" s="46"/>
      <c r="L170" s="46"/>
      <c r="M170" s="46"/>
      <c r="N170" s="46"/>
      <c r="O170" s="3"/>
      <c r="P170" s="3"/>
      <c r="Q170" s="3"/>
    </row>
    <row r="171" spans="1:17" ht="12.75" customHeight="1" x14ac:dyDescent="0.2">
      <c r="A171" s="45"/>
      <c r="B171" s="41"/>
      <c r="C171" s="46"/>
      <c r="D171" s="46"/>
      <c r="E171" s="46"/>
      <c r="F171" s="46"/>
      <c r="G171" s="46"/>
      <c r="H171" s="46"/>
      <c r="I171" s="46"/>
      <c r="J171" s="46"/>
      <c r="K171" s="46"/>
      <c r="L171" s="46"/>
      <c r="M171" s="46"/>
      <c r="N171" s="46"/>
      <c r="O171" s="3"/>
      <c r="P171" s="3"/>
      <c r="Q171" s="3"/>
    </row>
    <row r="172" spans="1:17" ht="12.75" customHeight="1" x14ac:dyDescent="0.2">
      <c r="A172" s="45"/>
      <c r="B172" s="41"/>
      <c r="C172" s="46"/>
      <c r="D172" s="46"/>
      <c r="E172" s="46"/>
      <c r="F172" s="46"/>
      <c r="G172" s="46"/>
      <c r="H172" s="46"/>
      <c r="I172" s="46"/>
      <c r="J172" s="46"/>
      <c r="K172" s="46"/>
      <c r="L172" s="46"/>
      <c r="M172" s="46"/>
      <c r="N172" s="46"/>
      <c r="O172" s="3"/>
      <c r="P172" s="3"/>
      <c r="Q172" s="3"/>
    </row>
    <row r="173" spans="1:17" ht="12.75" customHeight="1" x14ac:dyDescent="0.2">
      <c r="A173" s="45"/>
      <c r="B173" s="41"/>
      <c r="C173" s="46"/>
      <c r="D173" s="46"/>
      <c r="E173" s="46"/>
      <c r="F173" s="46"/>
      <c r="G173" s="46"/>
      <c r="H173" s="46"/>
      <c r="I173" s="46"/>
      <c r="J173" s="46"/>
      <c r="K173" s="46"/>
      <c r="L173" s="46"/>
      <c r="M173" s="46"/>
      <c r="N173" s="46"/>
      <c r="O173" s="3"/>
      <c r="P173" s="3"/>
      <c r="Q173" s="3"/>
    </row>
    <row r="174" spans="1:17" ht="12.75" customHeight="1" x14ac:dyDescent="0.2">
      <c r="A174" s="45"/>
      <c r="B174" s="41"/>
      <c r="C174" s="46"/>
      <c r="D174" s="46"/>
      <c r="E174" s="46"/>
      <c r="F174" s="46"/>
      <c r="G174" s="46"/>
      <c r="H174" s="46"/>
      <c r="I174" s="46"/>
      <c r="J174" s="46"/>
      <c r="K174" s="46"/>
      <c r="L174" s="46"/>
      <c r="M174" s="46"/>
      <c r="N174" s="46"/>
      <c r="O174" s="3"/>
      <c r="P174" s="3"/>
      <c r="Q174" s="3"/>
    </row>
    <row r="175" spans="1:17" ht="12.75" customHeight="1" x14ac:dyDescent="0.2">
      <c r="A175" s="45"/>
      <c r="B175" s="41"/>
      <c r="C175" s="46"/>
      <c r="D175" s="46"/>
      <c r="E175" s="46"/>
      <c r="F175" s="46"/>
      <c r="G175" s="46"/>
      <c r="H175" s="46"/>
      <c r="I175" s="46"/>
      <c r="J175" s="46"/>
      <c r="K175" s="46"/>
      <c r="L175" s="46"/>
      <c r="M175" s="46"/>
      <c r="N175" s="46"/>
      <c r="O175" s="3"/>
      <c r="P175" s="3"/>
      <c r="Q175" s="3"/>
    </row>
    <row r="176" spans="1:17" ht="12.75" customHeight="1" x14ac:dyDescent="0.2">
      <c r="A176" s="45"/>
      <c r="B176" s="41"/>
      <c r="C176" s="46"/>
      <c r="D176" s="46"/>
      <c r="E176" s="46"/>
      <c r="F176" s="46"/>
      <c r="G176" s="46"/>
      <c r="H176" s="46"/>
      <c r="I176" s="46"/>
      <c r="J176" s="46"/>
      <c r="K176" s="46"/>
      <c r="L176" s="46"/>
      <c r="M176" s="46"/>
      <c r="N176" s="46"/>
      <c r="O176" s="3"/>
      <c r="P176" s="3"/>
      <c r="Q176" s="3"/>
    </row>
    <row r="177" spans="1:17" ht="12.75" customHeight="1" x14ac:dyDescent="0.2">
      <c r="A177" s="45"/>
      <c r="B177" s="41"/>
      <c r="C177" s="46"/>
      <c r="D177" s="46"/>
      <c r="E177" s="46"/>
      <c r="F177" s="46"/>
      <c r="G177" s="46"/>
      <c r="H177" s="46"/>
      <c r="I177" s="46"/>
      <c r="J177" s="46"/>
      <c r="K177" s="46"/>
      <c r="L177" s="46"/>
      <c r="M177" s="46"/>
      <c r="N177" s="46"/>
      <c r="O177" s="3"/>
      <c r="P177" s="3"/>
      <c r="Q177" s="3"/>
    </row>
    <row r="178" spans="1:17" ht="12.75" customHeight="1" x14ac:dyDescent="0.2">
      <c r="A178" s="45"/>
      <c r="B178" s="41"/>
      <c r="C178" s="46"/>
      <c r="D178" s="46"/>
      <c r="E178" s="46"/>
      <c r="F178" s="46"/>
      <c r="G178" s="46"/>
      <c r="H178" s="46"/>
      <c r="I178" s="46"/>
      <c r="J178" s="46"/>
      <c r="K178" s="46"/>
      <c r="L178" s="46"/>
      <c r="M178" s="46"/>
      <c r="N178" s="46"/>
      <c r="O178" s="3"/>
      <c r="P178" s="3"/>
      <c r="Q178" s="3"/>
    </row>
    <row r="179" spans="1:17" ht="12.75" customHeight="1" x14ac:dyDescent="0.2">
      <c r="A179" s="45"/>
      <c r="B179" s="41"/>
      <c r="C179" s="46"/>
      <c r="D179" s="46"/>
      <c r="E179" s="46"/>
      <c r="F179" s="46"/>
      <c r="G179" s="46"/>
      <c r="H179" s="46"/>
      <c r="I179" s="46"/>
      <c r="J179" s="46"/>
      <c r="K179" s="46"/>
      <c r="L179" s="46"/>
      <c r="M179" s="46"/>
      <c r="N179" s="46"/>
      <c r="O179" s="3"/>
      <c r="P179" s="3"/>
      <c r="Q179" s="3"/>
    </row>
    <row r="180" spans="1:17" ht="12.75" customHeight="1" x14ac:dyDescent="0.2">
      <c r="A180" s="45"/>
      <c r="B180" s="41"/>
      <c r="C180" s="46"/>
      <c r="D180" s="46"/>
      <c r="E180" s="46"/>
      <c r="F180" s="46"/>
      <c r="G180" s="46"/>
      <c r="H180" s="46"/>
      <c r="I180" s="46"/>
      <c r="J180" s="46"/>
      <c r="K180" s="46"/>
      <c r="L180" s="46"/>
      <c r="M180" s="46"/>
      <c r="N180" s="46"/>
      <c r="O180" s="3"/>
      <c r="P180" s="3"/>
      <c r="Q180" s="3"/>
    </row>
    <row r="181" spans="1:17" ht="12.75" customHeight="1" x14ac:dyDescent="0.2">
      <c r="A181" s="45"/>
      <c r="B181" s="41"/>
      <c r="C181" s="46"/>
      <c r="D181" s="46"/>
      <c r="E181" s="46"/>
      <c r="F181" s="46"/>
      <c r="G181" s="46"/>
      <c r="H181" s="46"/>
      <c r="I181" s="46"/>
      <c r="J181" s="46"/>
      <c r="K181" s="46"/>
      <c r="L181" s="46"/>
      <c r="M181" s="46"/>
      <c r="N181" s="46"/>
      <c r="O181" s="3"/>
      <c r="P181" s="3"/>
      <c r="Q181" s="3"/>
    </row>
    <row r="182" spans="1:17" ht="12.75" customHeight="1" x14ac:dyDescent="0.2">
      <c r="A182" s="45"/>
      <c r="B182" s="41"/>
      <c r="C182" s="46"/>
      <c r="D182" s="46"/>
      <c r="E182" s="46"/>
      <c r="F182" s="46"/>
      <c r="G182" s="46"/>
      <c r="H182" s="46"/>
      <c r="I182" s="46"/>
      <c r="J182" s="46"/>
      <c r="K182" s="46"/>
      <c r="L182" s="46"/>
      <c r="M182" s="46"/>
      <c r="N182" s="46"/>
      <c r="O182" s="3"/>
      <c r="P182" s="3"/>
      <c r="Q182" s="3"/>
    </row>
    <row r="183" spans="1:17" ht="12.75" customHeight="1" x14ac:dyDescent="0.2">
      <c r="A183" s="45"/>
      <c r="B183" s="41"/>
      <c r="C183" s="46"/>
      <c r="D183" s="46"/>
      <c r="E183" s="46"/>
      <c r="F183" s="46"/>
      <c r="G183" s="46"/>
      <c r="H183" s="46"/>
      <c r="I183" s="46"/>
      <c r="J183" s="46"/>
      <c r="K183" s="46"/>
      <c r="L183" s="46"/>
      <c r="M183" s="46"/>
      <c r="N183" s="46"/>
      <c r="O183" s="3"/>
      <c r="P183" s="3"/>
      <c r="Q183" s="3"/>
    </row>
    <row r="184" spans="1:17" ht="12.75" customHeight="1" x14ac:dyDescent="0.2">
      <c r="A184" s="45"/>
      <c r="B184" s="41"/>
      <c r="C184" s="46"/>
      <c r="D184" s="46"/>
      <c r="E184" s="46"/>
      <c r="F184" s="46"/>
      <c r="G184" s="46"/>
      <c r="H184" s="46"/>
      <c r="I184" s="46"/>
      <c r="J184" s="46"/>
      <c r="K184" s="46"/>
      <c r="L184" s="46"/>
      <c r="M184" s="46"/>
      <c r="N184" s="46"/>
      <c r="O184" s="3"/>
      <c r="P184" s="3"/>
      <c r="Q184" s="3"/>
    </row>
    <row r="185" spans="1:17" ht="12.75" customHeight="1" x14ac:dyDescent="0.2">
      <c r="A185" s="45"/>
      <c r="B185" s="41"/>
      <c r="C185" s="46"/>
      <c r="D185" s="46"/>
      <c r="E185" s="46"/>
      <c r="F185" s="46"/>
      <c r="G185" s="46"/>
      <c r="H185" s="46"/>
      <c r="I185" s="46"/>
      <c r="J185" s="46"/>
      <c r="K185" s="46"/>
      <c r="L185" s="46"/>
      <c r="M185" s="46"/>
      <c r="N185" s="46"/>
      <c r="O185" s="3"/>
      <c r="P185" s="3"/>
      <c r="Q185" s="3"/>
    </row>
    <row r="186" spans="1:17" ht="12.75" customHeight="1" x14ac:dyDescent="0.2">
      <c r="A186" s="45"/>
      <c r="B186" s="41"/>
      <c r="C186" s="46"/>
      <c r="D186" s="46"/>
      <c r="E186" s="46"/>
      <c r="F186" s="46"/>
      <c r="G186" s="46"/>
      <c r="H186" s="46"/>
      <c r="I186" s="46"/>
      <c r="J186" s="46"/>
      <c r="K186" s="46"/>
      <c r="L186" s="46"/>
      <c r="M186" s="46"/>
      <c r="N186" s="46"/>
      <c r="O186" s="3"/>
      <c r="P186" s="3"/>
      <c r="Q186" s="3"/>
    </row>
    <row r="187" spans="1:17" ht="12.75" customHeight="1" x14ac:dyDescent="0.2">
      <c r="A187" s="45"/>
      <c r="B187" s="41"/>
      <c r="C187" s="46"/>
      <c r="D187" s="46"/>
      <c r="E187" s="46"/>
      <c r="F187" s="46"/>
      <c r="G187" s="46"/>
      <c r="H187" s="46"/>
      <c r="I187" s="46"/>
      <c r="J187" s="46"/>
      <c r="K187" s="46"/>
      <c r="L187" s="46"/>
      <c r="M187" s="46"/>
      <c r="N187" s="46"/>
      <c r="O187" s="3"/>
      <c r="P187" s="3"/>
      <c r="Q187" s="3"/>
    </row>
    <row r="188" spans="1:17" ht="12.75" customHeight="1" x14ac:dyDescent="0.2">
      <c r="A188" s="45"/>
      <c r="B188" s="41"/>
      <c r="C188" s="46"/>
      <c r="D188" s="46"/>
      <c r="E188" s="46"/>
      <c r="F188" s="46"/>
      <c r="G188" s="46"/>
      <c r="H188" s="46"/>
      <c r="I188" s="46"/>
      <c r="J188" s="46"/>
      <c r="K188" s="46"/>
      <c r="L188" s="46"/>
      <c r="M188" s="46"/>
      <c r="N188" s="46"/>
      <c r="O188" s="3"/>
      <c r="P188" s="3"/>
      <c r="Q188" s="3"/>
    </row>
    <row r="189" spans="1:17" ht="12.75" customHeight="1" x14ac:dyDescent="0.2">
      <c r="A189" s="45"/>
      <c r="B189" s="41"/>
      <c r="C189" s="46"/>
      <c r="D189" s="46"/>
      <c r="E189" s="46"/>
      <c r="F189" s="46"/>
      <c r="G189" s="46"/>
      <c r="H189" s="46"/>
      <c r="I189" s="46"/>
      <c r="J189" s="46"/>
      <c r="K189" s="46"/>
      <c r="L189" s="46"/>
      <c r="M189" s="46"/>
      <c r="N189" s="46"/>
      <c r="O189" s="3"/>
      <c r="P189" s="3"/>
      <c r="Q189" s="3"/>
    </row>
    <row r="190" spans="1:17" ht="12.75" customHeight="1" x14ac:dyDescent="0.2">
      <c r="A190" s="45"/>
      <c r="B190" s="41"/>
      <c r="C190" s="46"/>
      <c r="D190" s="46"/>
      <c r="E190" s="46"/>
      <c r="F190" s="46"/>
      <c r="G190" s="46"/>
      <c r="H190" s="46"/>
      <c r="I190" s="46"/>
      <c r="J190" s="46"/>
      <c r="K190" s="46"/>
      <c r="L190" s="46"/>
      <c r="M190" s="46"/>
      <c r="N190" s="46"/>
      <c r="O190" s="3"/>
      <c r="P190" s="3"/>
      <c r="Q190" s="3"/>
    </row>
    <row r="191" spans="1:17" ht="12.75" customHeight="1" x14ac:dyDescent="0.2">
      <c r="A191" s="45"/>
      <c r="B191" s="41"/>
      <c r="C191" s="46"/>
      <c r="D191" s="46"/>
      <c r="E191" s="46"/>
      <c r="F191" s="46"/>
      <c r="G191" s="46"/>
      <c r="H191" s="46"/>
      <c r="I191" s="46"/>
      <c r="J191" s="46"/>
      <c r="K191" s="46"/>
      <c r="L191" s="46"/>
      <c r="M191" s="46"/>
      <c r="N191" s="46"/>
      <c r="O191" s="3"/>
      <c r="P191" s="3"/>
      <c r="Q191" s="3"/>
    </row>
    <row r="192" spans="1:17" ht="12.75" customHeight="1" x14ac:dyDescent="0.2">
      <c r="A192" s="45"/>
      <c r="B192" s="41"/>
      <c r="C192" s="46"/>
      <c r="D192" s="46"/>
      <c r="E192" s="46"/>
      <c r="F192" s="46"/>
      <c r="G192" s="46"/>
      <c r="H192" s="46"/>
      <c r="I192" s="46"/>
      <c r="J192" s="46"/>
      <c r="K192" s="46"/>
      <c r="L192" s="46"/>
      <c r="M192" s="46"/>
      <c r="N192" s="46"/>
      <c r="O192" s="3"/>
      <c r="P192" s="3"/>
      <c r="Q192" s="3"/>
    </row>
    <row r="193" spans="1:17" ht="12.75" customHeight="1" x14ac:dyDescent="0.2">
      <c r="A193" s="45"/>
      <c r="B193" s="41"/>
      <c r="C193" s="46"/>
      <c r="D193" s="46"/>
      <c r="E193" s="46"/>
      <c r="F193" s="46"/>
      <c r="G193" s="46"/>
      <c r="H193" s="46"/>
      <c r="I193" s="46"/>
      <c r="J193" s="46"/>
      <c r="K193" s="46"/>
      <c r="L193" s="46"/>
      <c r="M193" s="46"/>
      <c r="N193" s="46"/>
      <c r="O193" s="3"/>
      <c r="P193" s="3"/>
      <c r="Q193" s="3"/>
    </row>
    <row r="194" spans="1:17" ht="12.75" customHeight="1" x14ac:dyDescent="0.2">
      <c r="A194" s="45"/>
      <c r="B194" s="41"/>
      <c r="C194" s="46"/>
      <c r="D194" s="46"/>
      <c r="E194" s="46"/>
      <c r="F194" s="46"/>
      <c r="G194" s="46"/>
      <c r="H194" s="46"/>
      <c r="I194" s="46"/>
      <c r="J194" s="46"/>
      <c r="K194" s="46"/>
      <c r="L194" s="46"/>
      <c r="M194" s="46"/>
      <c r="N194" s="46"/>
      <c r="O194" s="3"/>
      <c r="P194" s="3"/>
      <c r="Q194" s="3"/>
    </row>
    <row r="195" spans="1:17" ht="12.75" customHeight="1" x14ac:dyDescent="0.2">
      <c r="A195" s="45"/>
      <c r="B195" s="41"/>
      <c r="C195" s="46"/>
      <c r="D195" s="46"/>
      <c r="E195" s="46"/>
      <c r="F195" s="46"/>
      <c r="G195" s="46"/>
      <c r="H195" s="46"/>
      <c r="I195" s="46"/>
      <c r="J195" s="46"/>
      <c r="K195" s="46"/>
      <c r="L195" s="46"/>
      <c r="M195" s="46"/>
      <c r="N195" s="46"/>
      <c r="O195" s="3"/>
      <c r="P195" s="3"/>
      <c r="Q195" s="3"/>
    </row>
    <row r="196" spans="1:17" ht="12.75" customHeight="1" x14ac:dyDescent="0.2">
      <c r="A196" s="45"/>
      <c r="B196" s="41"/>
      <c r="C196" s="46"/>
      <c r="D196" s="46"/>
      <c r="E196" s="46"/>
      <c r="F196" s="46"/>
      <c r="G196" s="46"/>
      <c r="H196" s="46"/>
      <c r="I196" s="46"/>
      <c r="J196" s="46"/>
      <c r="K196" s="46"/>
      <c r="L196" s="46"/>
      <c r="M196" s="46"/>
      <c r="N196" s="46"/>
      <c r="O196" s="3"/>
      <c r="P196" s="3"/>
      <c r="Q196" s="3"/>
    </row>
    <row r="197" spans="1:17" ht="12.75" customHeight="1" x14ac:dyDescent="0.2">
      <c r="A197" s="45"/>
      <c r="B197" s="41"/>
      <c r="C197" s="46"/>
      <c r="D197" s="46"/>
      <c r="E197" s="46"/>
      <c r="F197" s="46"/>
      <c r="G197" s="46"/>
      <c r="H197" s="46"/>
      <c r="I197" s="46"/>
      <c r="J197" s="46"/>
      <c r="K197" s="46"/>
      <c r="L197" s="46"/>
      <c r="M197" s="46"/>
      <c r="N197" s="46"/>
      <c r="O197" s="3"/>
      <c r="P197" s="3"/>
      <c r="Q197" s="3"/>
    </row>
    <row r="198" spans="1:17" ht="12.75" customHeight="1" x14ac:dyDescent="0.2">
      <c r="A198" s="45"/>
      <c r="B198" s="41"/>
      <c r="C198" s="46"/>
      <c r="D198" s="46"/>
      <c r="E198" s="46"/>
      <c r="F198" s="46"/>
      <c r="G198" s="46"/>
      <c r="H198" s="46"/>
      <c r="I198" s="46"/>
      <c r="J198" s="46"/>
      <c r="K198" s="46"/>
      <c r="L198" s="46"/>
      <c r="M198" s="46"/>
      <c r="N198" s="46"/>
      <c r="O198" s="3"/>
      <c r="P198" s="3"/>
      <c r="Q198" s="3"/>
    </row>
    <row r="199" spans="1:17" ht="12.75" customHeight="1" x14ac:dyDescent="0.2">
      <c r="A199" s="45"/>
      <c r="B199" s="41"/>
      <c r="C199" s="46"/>
      <c r="D199" s="46"/>
      <c r="E199" s="46"/>
      <c r="F199" s="46"/>
      <c r="G199" s="46"/>
      <c r="H199" s="46"/>
      <c r="I199" s="46"/>
      <c r="J199" s="46"/>
      <c r="K199" s="46"/>
      <c r="L199" s="46"/>
      <c r="M199" s="46"/>
      <c r="N199" s="46"/>
      <c r="O199" s="3"/>
      <c r="P199" s="3"/>
      <c r="Q199" s="3"/>
    </row>
    <row r="200" spans="1:17" ht="12.75" customHeight="1" x14ac:dyDescent="0.2">
      <c r="A200" s="45"/>
      <c r="B200" s="41"/>
      <c r="C200" s="46"/>
      <c r="D200" s="46"/>
      <c r="E200" s="46"/>
      <c r="F200" s="46"/>
      <c r="G200" s="46"/>
      <c r="H200" s="46"/>
      <c r="I200" s="46"/>
      <c r="J200" s="46"/>
      <c r="K200" s="46"/>
      <c r="L200" s="46"/>
      <c r="M200" s="46"/>
      <c r="N200" s="46"/>
      <c r="O200" s="3"/>
      <c r="P200" s="3"/>
      <c r="Q200" s="3"/>
    </row>
    <row r="201" spans="1:17" ht="12.75" customHeight="1" x14ac:dyDescent="0.2">
      <c r="A201" s="45"/>
      <c r="B201" s="41"/>
      <c r="C201" s="46"/>
      <c r="D201" s="46"/>
      <c r="E201" s="46"/>
      <c r="F201" s="46"/>
      <c r="G201" s="46"/>
      <c r="H201" s="46"/>
      <c r="I201" s="46"/>
      <c r="J201" s="46"/>
      <c r="K201" s="46"/>
      <c r="L201" s="46"/>
      <c r="M201" s="46"/>
      <c r="N201" s="46"/>
      <c r="O201" s="3"/>
      <c r="P201" s="3"/>
      <c r="Q201" s="3"/>
    </row>
    <row r="202" spans="1:17" ht="12.75" customHeight="1" x14ac:dyDescent="0.2">
      <c r="A202" s="45"/>
      <c r="B202" s="41"/>
      <c r="C202" s="46"/>
      <c r="D202" s="46"/>
      <c r="E202" s="46"/>
      <c r="F202" s="46"/>
      <c r="G202" s="46"/>
      <c r="H202" s="46"/>
      <c r="I202" s="46"/>
      <c r="J202" s="46"/>
      <c r="K202" s="46"/>
      <c r="L202" s="46"/>
      <c r="M202" s="46"/>
      <c r="N202" s="46"/>
      <c r="O202" s="3"/>
      <c r="P202" s="3"/>
      <c r="Q202" s="3"/>
    </row>
    <row r="203" spans="1:17" ht="12.75" customHeight="1" x14ac:dyDescent="0.2">
      <c r="A203" s="45"/>
      <c r="B203" s="41"/>
      <c r="C203" s="46"/>
      <c r="D203" s="46"/>
      <c r="E203" s="46"/>
      <c r="F203" s="46"/>
      <c r="G203" s="46"/>
      <c r="H203" s="46"/>
      <c r="I203" s="46"/>
      <c r="J203" s="46"/>
      <c r="K203" s="46"/>
      <c r="L203" s="46"/>
      <c r="M203" s="46"/>
      <c r="N203" s="46"/>
      <c r="O203" s="3"/>
      <c r="P203" s="3"/>
      <c r="Q203" s="3"/>
    </row>
    <row r="204" spans="1:17" ht="12.75" customHeight="1" x14ac:dyDescent="0.2">
      <c r="A204" s="45"/>
      <c r="B204" s="41"/>
      <c r="C204" s="46"/>
      <c r="D204" s="46"/>
      <c r="E204" s="46"/>
      <c r="F204" s="46"/>
      <c r="G204" s="46"/>
      <c r="H204" s="46"/>
      <c r="I204" s="46"/>
      <c r="J204" s="46"/>
      <c r="K204" s="46"/>
      <c r="L204" s="46"/>
      <c r="M204" s="46"/>
      <c r="N204" s="46"/>
      <c r="O204" s="3"/>
      <c r="P204" s="3"/>
      <c r="Q204" s="3"/>
    </row>
    <row r="205" spans="1:17" ht="12.75" customHeight="1" x14ac:dyDescent="0.2">
      <c r="A205" s="45"/>
      <c r="B205" s="41"/>
      <c r="C205" s="46"/>
      <c r="D205" s="46"/>
      <c r="E205" s="46"/>
      <c r="F205" s="46"/>
      <c r="G205" s="46"/>
      <c r="H205" s="46"/>
      <c r="I205" s="46"/>
      <c r="J205" s="46"/>
      <c r="K205" s="46"/>
      <c r="L205" s="46"/>
      <c r="M205" s="46"/>
      <c r="N205" s="46"/>
      <c r="O205" s="3"/>
      <c r="P205" s="3"/>
      <c r="Q205" s="3"/>
    </row>
    <row r="206" spans="1:17" ht="12.75" customHeight="1" x14ac:dyDescent="0.2">
      <c r="A206" s="45"/>
      <c r="B206" s="41"/>
      <c r="C206" s="46"/>
      <c r="D206" s="46"/>
      <c r="E206" s="46"/>
      <c r="F206" s="46"/>
      <c r="G206" s="46"/>
      <c r="H206" s="46"/>
      <c r="I206" s="46"/>
      <c r="J206" s="46"/>
      <c r="K206" s="46"/>
      <c r="L206" s="46"/>
      <c r="M206" s="46"/>
      <c r="N206" s="46"/>
      <c r="O206" s="3"/>
      <c r="P206" s="3"/>
      <c r="Q206" s="3"/>
    </row>
    <row r="207" spans="1:17" ht="12.75" customHeight="1" x14ac:dyDescent="0.2">
      <c r="A207" s="45"/>
      <c r="B207" s="41"/>
      <c r="C207" s="46"/>
      <c r="D207" s="46"/>
      <c r="E207" s="46"/>
      <c r="F207" s="46"/>
      <c r="G207" s="46"/>
      <c r="H207" s="46"/>
      <c r="I207" s="46"/>
      <c r="J207" s="46"/>
      <c r="K207" s="46"/>
      <c r="L207" s="46"/>
      <c r="M207" s="46"/>
      <c r="N207" s="46"/>
      <c r="O207" s="3"/>
      <c r="P207" s="3"/>
      <c r="Q207" s="3"/>
    </row>
    <row r="208" spans="1:17" ht="12.75" customHeight="1" x14ac:dyDescent="0.2">
      <c r="A208" s="45"/>
      <c r="B208" s="41"/>
      <c r="C208" s="46"/>
      <c r="D208" s="46"/>
      <c r="E208" s="46"/>
      <c r="F208" s="46"/>
      <c r="G208" s="46"/>
      <c r="H208" s="46"/>
      <c r="I208" s="46"/>
      <c r="J208" s="46"/>
      <c r="K208" s="46"/>
      <c r="L208" s="46"/>
      <c r="M208" s="46"/>
      <c r="N208" s="46"/>
      <c r="O208" s="3"/>
      <c r="P208" s="3"/>
      <c r="Q208" s="3"/>
    </row>
    <row r="209" spans="1:17" ht="12.75" customHeight="1" x14ac:dyDescent="0.2">
      <c r="A209" s="45"/>
      <c r="B209" s="41"/>
      <c r="C209" s="46"/>
      <c r="D209" s="46"/>
      <c r="E209" s="46"/>
      <c r="F209" s="46"/>
      <c r="G209" s="46"/>
      <c r="H209" s="46"/>
      <c r="I209" s="46"/>
      <c r="J209" s="46"/>
      <c r="K209" s="46"/>
      <c r="L209" s="46"/>
      <c r="M209" s="46"/>
      <c r="N209" s="46"/>
      <c r="O209" s="3"/>
      <c r="P209" s="3"/>
      <c r="Q209" s="3"/>
    </row>
    <row r="210" spans="1:17" ht="12.75" customHeight="1" x14ac:dyDescent="0.2">
      <c r="A210" s="45"/>
      <c r="B210" s="41"/>
      <c r="C210" s="46"/>
      <c r="D210" s="46"/>
      <c r="E210" s="46"/>
      <c r="F210" s="46"/>
      <c r="G210" s="46"/>
      <c r="H210" s="46"/>
      <c r="I210" s="46"/>
      <c r="J210" s="46"/>
      <c r="K210" s="46"/>
      <c r="L210" s="46"/>
      <c r="M210" s="46"/>
      <c r="N210" s="46"/>
      <c r="O210" s="3"/>
      <c r="P210" s="3"/>
      <c r="Q210" s="3"/>
    </row>
    <row r="211" spans="1:17" ht="12.75" customHeight="1" x14ac:dyDescent="0.2">
      <c r="A211" s="45"/>
      <c r="B211" s="41"/>
      <c r="C211" s="46"/>
      <c r="D211" s="46"/>
      <c r="E211" s="46"/>
      <c r="F211" s="46"/>
      <c r="G211" s="46"/>
      <c r="H211" s="46"/>
      <c r="I211" s="46"/>
      <c r="J211" s="46"/>
      <c r="K211" s="46"/>
      <c r="L211" s="46"/>
      <c r="M211" s="46"/>
      <c r="N211" s="46"/>
      <c r="O211" s="3"/>
      <c r="P211" s="3"/>
      <c r="Q211" s="3"/>
    </row>
    <row r="212" spans="1:17" ht="12.75" customHeight="1" x14ac:dyDescent="0.2">
      <c r="A212" s="45"/>
      <c r="B212" s="41"/>
      <c r="C212" s="46"/>
      <c r="D212" s="46"/>
      <c r="E212" s="46"/>
      <c r="F212" s="46"/>
      <c r="G212" s="46"/>
      <c r="H212" s="46"/>
      <c r="I212" s="46"/>
      <c r="J212" s="46"/>
      <c r="K212" s="46"/>
      <c r="L212" s="46"/>
      <c r="M212" s="46"/>
      <c r="N212" s="46"/>
      <c r="O212" s="3"/>
      <c r="P212" s="3"/>
      <c r="Q212" s="3"/>
    </row>
    <row r="213" spans="1:17" ht="12.75" customHeight="1" x14ac:dyDescent="0.2">
      <c r="A213" s="45"/>
      <c r="B213" s="41"/>
      <c r="C213" s="46"/>
      <c r="D213" s="46"/>
      <c r="E213" s="46"/>
      <c r="F213" s="46"/>
      <c r="G213" s="46"/>
      <c r="H213" s="46"/>
      <c r="I213" s="46"/>
      <c r="J213" s="46"/>
      <c r="K213" s="46"/>
      <c r="L213" s="46"/>
      <c r="M213" s="46"/>
      <c r="N213" s="46"/>
      <c r="O213" s="3"/>
      <c r="P213" s="3"/>
      <c r="Q213" s="3"/>
    </row>
    <row r="214" spans="1:17" ht="12.75" customHeight="1" x14ac:dyDescent="0.2">
      <c r="A214" s="45"/>
      <c r="B214" s="41"/>
      <c r="C214" s="46"/>
      <c r="D214" s="46"/>
      <c r="E214" s="46"/>
      <c r="F214" s="46"/>
      <c r="G214" s="46"/>
      <c r="H214" s="46"/>
      <c r="I214" s="46"/>
      <c r="J214" s="46"/>
      <c r="K214" s="46"/>
      <c r="L214" s="46"/>
      <c r="M214" s="46"/>
      <c r="N214" s="46"/>
      <c r="O214" s="3"/>
      <c r="P214" s="3"/>
      <c r="Q214" s="3"/>
    </row>
    <row r="215" spans="1:17" ht="12.75" customHeight="1" x14ac:dyDescent="0.2">
      <c r="A215" s="45"/>
      <c r="B215" s="41"/>
      <c r="C215" s="46"/>
      <c r="D215" s="46"/>
      <c r="E215" s="46"/>
      <c r="F215" s="46"/>
      <c r="G215" s="46"/>
      <c r="H215" s="46"/>
      <c r="I215" s="46"/>
      <c r="J215" s="46"/>
      <c r="K215" s="46"/>
      <c r="L215" s="46"/>
      <c r="M215" s="46"/>
      <c r="N215" s="46"/>
      <c r="O215" s="3"/>
      <c r="P215" s="3"/>
      <c r="Q215" s="3"/>
    </row>
    <row r="216" spans="1:17" ht="12.75" customHeight="1" x14ac:dyDescent="0.2">
      <c r="A216" s="45"/>
      <c r="B216" s="41"/>
      <c r="C216" s="46"/>
      <c r="D216" s="46"/>
      <c r="E216" s="46"/>
      <c r="F216" s="46"/>
      <c r="G216" s="46"/>
      <c r="H216" s="46"/>
      <c r="I216" s="46"/>
      <c r="J216" s="46"/>
      <c r="K216" s="46"/>
      <c r="L216" s="46"/>
      <c r="M216" s="46"/>
      <c r="N216" s="46"/>
      <c r="O216" s="3"/>
      <c r="P216" s="3"/>
      <c r="Q216" s="3"/>
    </row>
    <row r="217" spans="1:17" ht="12.75" customHeight="1" x14ac:dyDescent="0.2">
      <c r="A217" s="45"/>
      <c r="B217" s="41"/>
      <c r="C217" s="46"/>
      <c r="D217" s="46"/>
      <c r="E217" s="46"/>
      <c r="F217" s="46"/>
      <c r="G217" s="46"/>
      <c r="H217" s="46"/>
      <c r="I217" s="46"/>
      <c r="J217" s="46"/>
      <c r="K217" s="46"/>
      <c r="L217" s="46"/>
      <c r="M217" s="46"/>
      <c r="N217" s="46"/>
      <c r="O217" s="3"/>
      <c r="P217" s="3"/>
      <c r="Q217" s="3"/>
    </row>
    <row r="218" spans="1:17" ht="12.75" customHeight="1" x14ac:dyDescent="0.2">
      <c r="A218" s="45"/>
      <c r="B218" s="41"/>
      <c r="C218" s="46"/>
      <c r="D218" s="46"/>
      <c r="E218" s="46"/>
      <c r="F218" s="46"/>
      <c r="G218" s="46"/>
      <c r="H218" s="46"/>
      <c r="I218" s="46"/>
      <c r="J218" s="46"/>
      <c r="K218" s="46"/>
      <c r="L218" s="46"/>
      <c r="M218" s="46"/>
      <c r="N218" s="46"/>
      <c r="O218" s="3"/>
      <c r="P218" s="3"/>
      <c r="Q218" s="3"/>
    </row>
    <row r="219" spans="1:17" ht="12.75" customHeight="1" x14ac:dyDescent="0.2">
      <c r="A219" s="45"/>
      <c r="B219" s="41"/>
      <c r="C219" s="46"/>
      <c r="D219" s="46"/>
      <c r="E219" s="46"/>
      <c r="F219" s="46"/>
      <c r="G219" s="46"/>
      <c r="H219" s="46"/>
      <c r="I219" s="46"/>
      <c r="J219" s="46"/>
      <c r="K219" s="46"/>
      <c r="L219" s="46"/>
      <c r="M219" s="46"/>
      <c r="N219" s="46"/>
      <c r="O219" s="3"/>
      <c r="P219" s="3"/>
      <c r="Q219" s="3"/>
    </row>
    <row r="220" spans="1:17" ht="12.75" customHeight="1" x14ac:dyDescent="0.2">
      <c r="A220" s="45"/>
      <c r="B220" s="41"/>
      <c r="C220" s="46"/>
      <c r="D220" s="46"/>
      <c r="E220" s="46"/>
      <c r="F220" s="46"/>
      <c r="G220" s="46"/>
      <c r="H220" s="46"/>
      <c r="I220" s="46"/>
      <c r="J220" s="46"/>
      <c r="K220" s="46"/>
      <c r="L220" s="46"/>
      <c r="M220" s="46"/>
      <c r="N220" s="46"/>
      <c r="O220" s="3"/>
      <c r="P220" s="3"/>
      <c r="Q220" s="3"/>
    </row>
    <row r="221" spans="1:17" ht="12.75" customHeight="1" x14ac:dyDescent="0.2">
      <c r="A221" s="45"/>
      <c r="B221" s="41"/>
      <c r="C221" s="46"/>
      <c r="D221" s="46"/>
      <c r="E221" s="46"/>
      <c r="F221" s="46"/>
      <c r="G221" s="46"/>
      <c r="H221" s="46"/>
      <c r="I221" s="46"/>
      <c r="J221" s="46"/>
      <c r="K221" s="46"/>
      <c r="L221" s="46"/>
      <c r="M221" s="46"/>
      <c r="N221" s="46"/>
      <c r="O221" s="3"/>
      <c r="P221" s="3"/>
      <c r="Q221" s="3"/>
    </row>
    <row r="222" spans="1:17" ht="12.75" customHeight="1" x14ac:dyDescent="0.2">
      <c r="A222" s="45"/>
      <c r="B222" s="41"/>
      <c r="C222" s="46"/>
      <c r="D222" s="46"/>
      <c r="E222" s="46"/>
      <c r="F222" s="46"/>
      <c r="G222" s="46"/>
      <c r="H222" s="46"/>
      <c r="I222" s="46"/>
      <c r="J222" s="46"/>
      <c r="K222" s="46"/>
      <c r="L222" s="46"/>
      <c r="M222" s="46"/>
      <c r="N222" s="46"/>
      <c r="O222" s="3"/>
      <c r="P222" s="3"/>
      <c r="Q222" s="3"/>
    </row>
    <row r="223" spans="1:17" ht="12.75" customHeight="1" x14ac:dyDescent="0.2">
      <c r="A223" s="45"/>
      <c r="B223" s="41"/>
      <c r="C223" s="46"/>
      <c r="D223" s="46"/>
      <c r="E223" s="46"/>
      <c r="F223" s="46"/>
      <c r="G223" s="46"/>
      <c r="H223" s="46"/>
      <c r="I223" s="46"/>
      <c r="J223" s="46"/>
      <c r="K223" s="46"/>
      <c r="L223" s="46"/>
      <c r="M223" s="46"/>
      <c r="N223" s="46"/>
      <c r="O223" s="3"/>
      <c r="P223" s="3"/>
      <c r="Q223" s="3"/>
    </row>
    <row r="224" spans="1:17" ht="12.75" customHeight="1" x14ac:dyDescent="0.2">
      <c r="A224" s="45"/>
      <c r="B224" s="41"/>
      <c r="C224" s="46"/>
      <c r="D224" s="46"/>
      <c r="E224" s="46"/>
      <c r="F224" s="46"/>
      <c r="G224" s="46"/>
      <c r="H224" s="46"/>
      <c r="I224" s="46"/>
      <c r="J224" s="46"/>
      <c r="K224" s="46"/>
      <c r="L224" s="46"/>
      <c r="M224" s="46"/>
      <c r="N224" s="46"/>
      <c r="O224" s="3"/>
      <c r="P224" s="3"/>
      <c r="Q224" s="3"/>
    </row>
    <row r="225" spans="1:17" ht="12.75" customHeight="1" x14ac:dyDescent="0.2">
      <c r="A225" s="45"/>
      <c r="B225" s="41"/>
      <c r="C225" s="46"/>
      <c r="D225" s="46"/>
      <c r="E225" s="46"/>
      <c r="F225" s="46"/>
      <c r="G225" s="46"/>
      <c r="H225" s="46"/>
      <c r="I225" s="46"/>
      <c r="J225" s="46"/>
      <c r="K225" s="46"/>
      <c r="L225" s="46"/>
      <c r="M225" s="46"/>
      <c r="N225" s="46"/>
      <c r="O225" s="3"/>
      <c r="P225" s="3"/>
      <c r="Q225" s="3"/>
    </row>
    <row r="226" spans="1:17" ht="12.75" customHeight="1" x14ac:dyDescent="0.2">
      <c r="A226" s="45"/>
      <c r="B226" s="41"/>
      <c r="C226" s="46"/>
      <c r="D226" s="46"/>
      <c r="E226" s="46"/>
      <c r="F226" s="46"/>
      <c r="G226" s="46"/>
      <c r="H226" s="46"/>
      <c r="I226" s="46"/>
      <c r="J226" s="46"/>
      <c r="K226" s="46"/>
      <c r="L226" s="46"/>
      <c r="M226" s="46"/>
      <c r="N226" s="46"/>
      <c r="O226" s="3"/>
      <c r="P226" s="3"/>
      <c r="Q226" s="3"/>
    </row>
    <row r="227" spans="1:17" ht="12.75" customHeight="1" x14ac:dyDescent="0.2">
      <c r="A227" s="45"/>
      <c r="B227" s="41"/>
      <c r="C227" s="46"/>
      <c r="D227" s="46"/>
      <c r="E227" s="46"/>
      <c r="F227" s="46"/>
      <c r="G227" s="46"/>
      <c r="H227" s="46"/>
      <c r="I227" s="46"/>
      <c r="J227" s="46"/>
      <c r="K227" s="46"/>
      <c r="L227" s="46"/>
      <c r="M227" s="46"/>
      <c r="N227" s="46"/>
      <c r="O227" s="3"/>
      <c r="P227" s="3"/>
      <c r="Q227" s="3"/>
    </row>
    <row r="228" spans="1:17" ht="12.75" customHeight="1" x14ac:dyDescent="0.2">
      <c r="A228" s="45"/>
      <c r="B228" s="41"/>
      <c r="C228" s="46"/>
      <c r="D228" s="46"/>
      <c r="E228" s="46"/>
      <c r="F228" s="46"/>
      <c r="G228" s="46"/>
      <c r="H228" s="46"/>
      <c r="I228" s="46"/>
      <c r="J228" s="46"/>
      <c r="K228" s="46"/>
      <c r="L228" s="46"/>
      <c r="M228" s="46"/>
      <c r="N228" s="46"/>
      <c r="O228" s="3"/>
      <c r="P228" s="3"/>
      <c r="Q228" s="3"/>
    </row>
    <row r="229" spans="1:17" ht="12.75" customHeight="1" x14ac:dyDescent="0.2">
      <c r="A229" s="45"/>
      <c r="B229" s="41"/>
      <c r="C229" s="46"/>
      <c r="D229" s="46"/>
      <c r="E229" s="46"/>
      <c r="F229" s="46"/>
      <c r="G229" s="46"/>
      <c r="H229" s="46"/>
      <c r="I229" s="46"/>
      <c r="J229" s="46"/>
      <c r="K229" s="46"/>
      <c r="L229" s="46"/>
      <c r="M229" s="46"/>
      <c r="N229" s="46"/>
      <c r="O229" s="3"/>
      <c r="P229" s="3"/>
      <c r="Q229" s="3"/>
    </row>
    <row r="230" spans="1:17" ht="12.75" customHeight="1" x14ac:dyDescent="0.2">
      <c r="A230" s="45"/>
      <c r="B230" s="41"/>
      <c r="C230" s="46"/>
      <c r="D230" s="46"/>
      <c r="E230" s="46"/>
      <c r="F230" s="46"/>
      <c r="G230" s="46"/>
      <c r="H230" s="46"/>
      <c r="I230" s="46"/>
      <c r="J230" s="46"/>
      <c r="K230" s="46"/>
      <c r="L230" s="46"/>
      <c r="M230" s="46"/>
      <c r="N230" s="46"/>
      <c r="O230" s="3"/>
      <c r="P230" s="3"/>
      <c r="Q230" s="3"/>
    </row>
    <row r="231" spans="1:17" ht="12.75" customHeight="1" x14ac:dyDescent="0.2">
      <c r="A231" s="45"/>
      <c r="B231" s="41"/>
      <c r="C231" s="46"/>
      <c r="D231" s="46"/>
      <c r="E231" s="46"/>
      <c r="F231" s="46"/>
      <c r="G231" s="46"/>
      <c r="H231" s="46"/>
      <c r="I231" s="46"/>
      <c r="J231" s="46"/>
      <c r="K231" s="46"/>
      <c r="L231" s="46"/>
      <c r="M231" s="46"/>
      <c r="N231" s="46"/>
      <c r="O231" s="3"/>
      <c r="P231" s="3"/>
      <c r="Q231" s="3"/>
    </row>
    <row r="232" spans="1:17" ht="12.75" customHeight="1" x14ac:dyDescent="0.2">
      <c r="A232" s="45"/>
      <c r="B232" s="41"/>
      <c r="C232" s="46"/>
      <c r="D232" s="46"/>
      <c r="E232" s="46"/>
      <c r="F232" s="46"/>
      <c r="G232" s="46"/>
      <c r="H232" s="46"/>
      <c r="I232" s="46"/>
      <c r="J232" s="46"/>
      <c r="K232" s="46"/>
      <c r="L232" s="46"/>
      <c r="M232" s="46"/>
      <c r="N232" s="46"/>
      <c r="O232" s="3"/>
      <c r="P232" s="3"/>
      <c r="Q232" s="3"/>
    </row>
    <row r="233" spans="1:17" ht="12.75" customHeight="1" x14ac:dyDescent="0.2">
      <c r="A233" s="45"/>
      <c r="B233" s="41"/>
      <c r="C233" s="46"/>
      <c r="D233" s="46"/>
      <c r="E233" s="46"/>
      <c r="F233" s="46"/>
      <c r="G233" s="46"/>
      <c r="H233" s="46"/>
      <c r="I233" s="46"/>
      <c r="J233" s="46"/>
      <c r="K233" s="46"/>
      <c r="L233" s="46"/>
      <c r="M233" s="46"/>
      <c r="N233" s="46"/>
      <c r="O233" s="3"/>
      <c r="P233" s="3"/>
      <c r="Q233" s="3"/>
    </row>
    <row r="234" spans="1:17" ht="12.75" customHeight="1" x14ac:dyDescent="0.2">
      <c r="A234" s="45"/>
      <c r="B234" s="41"/>
      <c r="C234" s="46"/>
      <c r="D234" s="46"/>
      <c r="E234" s="46"/>
      <c r="F234" s="46"/>
      <c r="G234" s="46"/>
      <c r="H234" s="46"/>
      <c r="I234" s="46"/>
      <c r="J234" s="46"/>
      <c r="K234" s="46"/>
      <c r="L234" s="46"/>
      <c r="M234" s="46"/>
      <c r="N234" s="46"/>
      <c r="O234" s="3"/>
      <c r="P234" s="3"/>
      <c r="Q234" s="3"/>
    </row>
    <row r="235" spans="1:17" ht="12.75" customHeight="1" x14ac:dyDescent="0.2">
      <c r="A235" s="45"/>
      <c r="B235" s="41"/>
      <c r="C235" s="46"/>
      <c r="D235" s="46"/>
      <c r="E235" s="46"/>
      <c r="F235" s="46"/>
      <c r="G235" s="46"/>
      <c r="H235" s="46"/>
      <c r="I235" s="46"/>
      <c r="J235" s="46"/>
      <c r="K235" s="46"/>
      <c r="L235" s="46"/>
      <c r="M235" s="46"/>
      <c r="N235" s="46"/>
      <c r="O235" s="3"/>
      <c r="P235" s="3"/>
      <c r="Q235" s="3"/>
    </row>
    <row r="236" spans="1:17" ht="12.75" customHeight="1" x14ac:dyDescent="0.2">
      <c r="A236" s="45"/>
      <c r="B236" s="41"/>
      <c r="C236" s="46"/>
      <c r="D236" s="46"/>
      <c r="E236" s="46"/>
      <c r="F236" s="46"/>
      <c r="G236" s="46"/>
      <c r="H236" s="46"/>
      <c r="I236" s="46"/>
      <c r="J236" s="46"/>
      <c r="K236" s="46"/>
      <c r="L236" s="46"/>
      <c r="M236" s="46"/>
      <c r="N236" s="46"/>
      <c r="O236" s="3"/>
      <c r="P236" s="3"/>
      <c r="Q236" s="3"/>
    </row>
    <row r="237" spans="1:17" ht="12.75" customHeight="1" x14ac:dyDescent="0.2">
      <c r="A237" s="45"/>
      <c r="B237" s="41"/>
      <c r="C237" s="46"/>
      <c r="D237" s="46"/>
      <c r="E237" s="46"/>
      <c r="F237" s="46"/>
      <c r="G237" s="46"/>
      <c r="H237" s="46"/>
      <c r="I237" s="46"/>
      <c r="J237" s="46"/>
      <c r="K237" s="46"/>
      <c r="L237" s="46"/>
      <c r="M237" s="46"/>
      <c r="N237" s="46"/>
      <c r="O237" s="3"/>
      <c r="P237" s="3"/>
      <c r="Q237" s="3"/>
    </row>
    <row r="238" spans="1:17" ht="12.75" customHeight="1" x14ac:dyDescent="0.2">
      <c r="A238" s="45"/>
      <c r="B238" s="41"/>
      <c r="C238" s="46"/>
      <c r="D238" s="46"/>
      <c r="E238" s="46"/>
      <c r="F238" s="46"/>
      <c r="G238" s="46"/>
      <c r="H238" s="46"/>
      <c r="I238" s="46"/>
      <c r="J238" s="46"/>
      <c r="K238" s="46"/>
      <c r="L238" s="46"/>
      <c r="M238" s="46"/>
      <c r="N238" s="46"/>
      <c r="O238" s="3"/>
      <c r="P238" s="3"/>
      <c r="Q238" s="3"/>
    </row>
    <row r="239" spans="1:17" ht="12.75" customHeight="1" x14ac:dyDescent="0.2">
      <c r="A239" s="45"/>
      <c r="B239" s="41"/>
      <c r="C239" s="46"/>
      <c r="D239" s="46"/>
      <c r="E239" s="46"/>
      <c r="F239" s="46"/>
      <c r="G239" s="46"/>
      <c r="H239" s="46"/>
      <c r="I239" s="46"/>
      <c r="J239" s="46"/>
      <c r="K239" s="46"/>
      <c r="L239" s="46"/>
      <c r="M239" s="46"/>
      <c r="N239" s="46"/>
      <c r="O239" s="3"/>
      <c r="P239" s="3"/>
      <c r="Q239" s="3"/>
    </row>
    <row r="240" spans="1:17" ht="12.75" customHeight="1" x14ac:dyDescent="0.2">
      <c r="A240" s="45"/>
      <c r="B240" s="41"/>
      <c r="C240" s="46"/>
      <c r="D240" s="46"/>
      <c r="E240" s="46"/>
      <c r="F240" s="46"/>
      <c r="G240" s="46"/>
      <c r="H240" s="46"/>
      <c r="I240" s="46"/>
      <c r="J240" s="46"/>
      <c r="K240" s="46"/>
      <c r="L240" s="46"/>
      <c r="M240" s="46"/>
      <c r="N240" s="46"/>
      <c r="O240" s="3"/>
      <c r="P240" s="3"/>
      <c r="Q240" s="3"/>
    </row>
    <row r="241" spans="1:17" ht="12.75" customHeight="1" x14ac:dyDescent="0.2">
      <c r="A241" s="45"/>
      <c r="B241" s="41"/>
      <c r="C241" s="46"/>
      <c r="D241" s="46"/>
      <c r="E241" s="46"/>
      <c r="F241" s="46"/>
      <c r="G241" s="46"/>
      <c r="H241" s="46"/>
      <c r="I241" s="46"/>
      <c r="J241" s="46"/>
      <c r="K241" s="46"/>
      <c r="L241" s="46"/>
      <c r="M241" s="46"/>
      <c r="N241" s="46"/>
      <c r="O241" s="3"/>
      <c r="P241" s="3"/>
      <c r="Q241" s="3"/>
    </row>
    <row r="242" spans="1:17" ht="12.75" customHeight="1" x14ac:dyDescent="0.2">
      <c r="A242" s="45"/>
      <c r="B242" s="41"/>
      <c r="C242" s="46"/>
      <c r="D242" s="46"/>
      <c r="E242" s="46"/>
      <c r="F242" s="46"/>
      <c r="G242" s="46"/>
      <c r="H242" s="46"/>
      <c r="I242" s="46"/>
      <c r="J242" s="46"/>
      <c r="K242" s="46"/>
      <c r="L242" s="46"/>
      <c r="M242" s="46"/>
      <c r="N242" s="46"/>
      <c r="O242" s="3"/>
      <c r="P242" s="3"/>
      <c r="Q242" s="3"/>
    </row>
    <row r="243" spans="1:17" ht="12.75" customHeight="1" x14ac:dyDescent="0.2">
      <c r="A243" s="45"/>
      <c r="B243" s="41"/>
      <c r="C243" s="46"/>
      <c r="D243" s="46"/>
      <c r="E243" s="46"/>
      <c r="F243" s="46"/>
      <c r="G243" s="46"/>
      <c r="H243" s="46"/>
      <c r="I243" s="46"/>
      <c r="J243" s="46"/>
      <c r="K243" s="46"/>
      <c r="L243" s="46"/>
      <c r="M243" s="46"/>
      <c r="N243" s="46"/>
      <c r="O243" s="3"/>
      <c r="P243" s="3"/>
      <c r="Q243" s="3"/>
    </row>
    <row r="244" spans="1:17" ht="12.75" customHeight="1" x14ac:dyDescent="0.2">
      <c r="A244" s="45"/>
      <c r="B244" s="41"/>
      <c r="C244" s="46"/>
      <c r="D244" s="46"/>
      <c r="E244" s="46"/>
      <c r="F244" s="46"/>
      <c r="G244" s="46"/>
      <c r="H244" s="46"/>
      <c r="I244" s="46"/>
      <c r="J244" s="46"/>
      <c r="K244" s="46"/>
      <c r="L244" s="46"/>
      <c r="M244" s="46"/>
      <c r="N244" s="46"/>
      <c r="O244" s="3"/>
      <c r="P244" s="3"/>
      <c r="Q244" s="3"/>
    </row>
    <row r="245" spans="1:17" ht="12.75" customHeight="1" x14ac:dyDescent="0.2">
      <c r="A245" s="45"/>
      <c r="B245" s="41"/>
      <c r="C245" s="46"/>
      <c r="D245" s="46"/>
      <c r="E245" s="46"/>
      <c r="F245" s="46"/>
      <c r="G245" s="46"/>
      <c r="H245" s="46"/>
      <c r="I245" s="46"/>
      <c r="J245" s="46"/>
      <c r="K245" s="46"/>
      <c r="L245" s="46"/>
      <c r="M245" s="46"/>
      <c r="N245" s="46"/>
      <c r="O245" s="3"/>
      <c r="P245" s="3"/>
      <c r="Q245" s="3"/>
    </row>
    <row r="246" spans="1:17" ht="12.75" customHeight="1" x14ac:dyDescent="0.2">
      <c r="A246" s="45"/>
      <c r="B246" s="41"/>
      <c r="C246" s="46"/>
      <c r="D246" s="46"/>
      <c r="E246" s="46"/>
      <c r="F246" s="46"/>
      <c r="G246" s="46"/>
      <c r="H246" s="46"/>
      <c r="I246" s="46"/>
      <c r="J246" s="46"/>
      <c r="K246" s="46"/>
      <c r="L246" s="46"/>
      <c r="M246" s="46"/>
      <c r="N246" s="46"/>
      <c r="O246" s="3"/>
      <c r="P246" s="3"/>
      <c r="Q246" s="3"/>
    </row>
    <row r="247" spans="1:17" ht="12.75" customHeight="1" x14ac:dyDescent="0.2">
      <c r="A247" s="45"/>
      <c r="B247" s="41"/>
      <c r="C247" s="46"/>
      <c r="D247" s="46"/>
      <c r="E247" s="46"/>
      <c r="F247" s="46"/>
      <c r="G247" s="46"/>
      <c r="H247" s="46"/>
      <c r="I247" s="46"/>
      <c r="J247" s="46"/>
      <c r="K247" s="46"/>
      <c r="L247" s="46"/>
      <c r="M247" s="46"/>
      <c r="N247" s="46"/>
      <c r="O247" s="3"/>
      <c r="P247" s="3"/>
      <c r="Q247" s="3"/>
    </row>
    <row r="248" spans="1:17" ht="12.75" customHeight="1" x14ac:dyDescent="0.2">
      <c r="A248" s="45"/>
      <c r="B248" s="41"/>
      <c r="C248" s="46"/>
      <c r="D248" s="46"/>
      <c r="E248" s="46"/>
      <c r="F248" s="46"/>
      <c r="G248" s="46"/>
      <c r="H248" s="46"/>
      <c r="I248" s="46"/>
      <c r="J248" s="46"/>
      <c r="K248" s="46"/>
      <c r="L248" s="46"/>
      <c r="M248" s="46"/>
      <c r="N248" s="46"/>
      <c r="O248" s="3"/>
      <c r="P248" s="3"/>
      <c r="Q248" s="3"/>
    </row>
    <row r="249" spans="1:17" ht="12.75" customHeight="1" x14ac:dyDescent="0.2">
      <c r="A249" s="45"/>
      <c r="B249" s="41"/>
      <c r="C249" s="46"/>
      <c r="D249" s="46"/>
      <c r="E249" s="46"/>
      <c r="F249" s="46"/>
      <c r="G249" s="46"/>
      <c r="H249" s="46"/>
      <c r="I249" s="46"/>
      <c r="J249" s="46"/>
      <c r="K249" s="46"/>
      <c r="L249" s="46"/>
      <c r="M249" s="46"/>
      <c r="N249" s="46"/>
      <c r="O249" s="3"/>
      <c r="P249" s="3"/>
      <c r="Q249" s="3"/>
    </row>
    <row r="250" spans="1:17" ht="12.75" customHeight="1" x14ac:dyDescent="0.2">
      <c r="A250" s="45"/>
      <c r="B250" s="41"/>
      <c r="C250" s="46"/>
      <c r="D250" s="46"/>
      <c r="E250" s="46"/>
      <c r="F250" s="46"/>
      <c r="G250" s="46"/>
      <c r="H250" s="46"/>
      <c r="I250" s="46"/>
      <c r="J250" s="46"/>
      <c r="K250" s="46"/>
      <c r="L250" s="46"/>
      <c r="M250" s="46"/>
      <c r="N250" s="46"/>
      <c r="O250" s="3"/>
      <c r="P250" s="3"/>
      <c r="Q250" s="3"/>
    </row>
    <row r="251" spans="1:17" ht="12.75" customHeight="1" x14ac:dyDescent="0.2">
      <c r="A251" s="45"/>
      <c r="B251" s="41"/>
      <c r="C251" s="46"/>
      <c r="D251" s="46"/>
      <c r="E251" s="46"/>
      <c r="F251" s="46"/>
      <c r="G251" s="46"/>
      <c r="H251" s="46"/>
      <c r="I251" s="46"/>
      <c r="J251" s="46"/>
      <c r="K251" s="46"/>
      <c r="L251" s="46"/>
      <c r="M251" s="46"/>
      <c r="N251" s="46"/>
      <c r="O251" s="3"/>
      <c r="P251" s="3"/>
      <c r="Q251" s="3"/>
    </row>
    <row r="252" spans="1:17" ht="12.75" customHeight="1" x14ac:dyDescent="0.2">
      <c r="A252" s="45"/>
      <c r="B252" s="41"/>
      <c r="C252" s="46"/>
      <c r="D252" s="46"/>
      <c r="E252" s="46"/>
      <c r="F252" s="46"/>
      <c r="G252" s="46"/>
      <c r="H252" s="46"/>
      <c r="I252" s="46"/>
      <c r="J252" s="46"/>
      <c r="K252" s="46"/>
      <c r="L252" s="46"/>
      <c r="M252" s="46"/>
      <c r="N252" s="46"/>
      <c r="O252" s="3"/>
      <c r="P252" s="3"/>
      <c r="Q252" s="3"/>
    </row>
    <row r="253" spans="1:17" ht="12.75" customHeight="1" x14ac:dyDescent="0.2">
      <c r="A253" s="45"/>
      <c r="B253" s="41"/>
      <c r="C253" s="46"/>
      <c r="D253" s="46"/>
      <c r="E253" s="46"/>
      <c r="F253" s="46"/>
      <c r="G253" s="46"/>
      <c r="H253" s="46"/>
      <c r="I253" s="46"/>
      <c r="J253" s="46"/>
      <c r="K253" s="46"/>
      <c r="L253" s="46"/>
      <c r="M253" s="46"/>
      <c r="N253" s="46"/>
      <c r="O253" s="3"/>
      <c r="P253" s="3"/>
      <c r="Q253" s="3"/>
    </row>
    <row r="254" spans="1:17" ht="12.75" customHeight="1" x14ac:dyDescent="0.2">
      <c r="A254" s="45"/>
      <c r="B254" s="41"/>
      <c r="C254" s="46"/>
      <c r="D254" s="46"/>
      <c r="E254" s="46"/>
      <c r="F254" s="46"/>
      <c r="G254" s="46"/>
      <c r="H254" s="46"/>
      <c r="I254" s="46"/>
      <c r="J254" s="46"/>
      <c r="K254" s="46"/>
      <c r="L254" s="46"/>
      <c r="M254" s="46"/>
      <c r="N254" s="46"/>
      <c r="O254" s="3"/>
      <c r="P254" s="3"/>
      <c r="Q254" s="3"/>
    </row>
    <row r="255" spans="1:17" ht="12.75" customHeight="1" x14ac:dyDescent="0.2">
      <c r="A255" s="45"/>
      <c r="B255" s="41"/>
      <c r="C255" s="46"/>
      <c r="D255" s="46"/>
      <c r="E255" s="46"/>
      <c r="F255" s="46"/>
      <c r="G255" s="46"/>
      <c r="H255" s="46"/>
      <c r="I255" s="46"/>
      <c r="J255" s="46"/>
      <c r="K255" s="46"/>
      <c r="L255" s="46"/>
      <c r="M255" s="46"/>
      <c r="N255" s="46"/>
      <c r="O255" s="3"/>
      <c r="P255" s="3"/>
      <c r="Q255" s="3"/>
    </row>
    <row r="256" spans="1:17" ht="12.75" customHeight="1" x14ac:dyDescent="0.2">
      <c r="A256" s="45"/>
      <c r="B256" s="41"/>
      <c r="C256" s="46"/>
      <c r="D256" s="46"/>
      <c r="E256" s="46"/>
      <c r="F256" s="46"/>
      <c r="G256" s="46"/>
      <c r="H256" s="46"/>
      <c r="I256" s="46"/>
      <c r="J256" s="46"/>
      <c r="K256" s="46"/>
      <c r="L256" s="46"/>
      <c r="M256" s="46"/>
      <c r="N256" s="46"/>
      <c r="O256" s="3"/>
      <c r="P256" s="3"/>
      <c r="Q256" s="3"/>
    </row>
    <row r="257" spans="1:17" ht="12.75" customHeight="1" x14ac:dyDescent="0.2">
      <c r="A257" s="45"/>
      <c r="B257" s="41"/>
      <c r="C257" s="46"/>
      <c r="D257" s="46"/>
      <c r="E257" s="46"/>
      <c r="F257" s="46"/>
      <c r="G257" s="46"/>
      <c r="H257" s="46"/>
      <c r="I257" s="46"/>
      <c r="J257" s="46"/>
      <c r="K257" s="46"/>
      <c r="L257" s="46"/>
      <c r="M257" s="46"/>
      <c r="N257" s="46"/>
      <c r="O257" s="3"/>
      <c r="P257" s="3"/>
      <c r="Q257" s="3"/>
    </row>
    <row r="258" spans="1:17" ht="12.75" customHeight="1" x14ac:dyDescent="0.2">
      <c r="A258" s="45"/>
      <c r="B258" s="41"/>
      <c r="C258" s="46"/>
      <c r="D258" s="46"/>
      <c r="E258" s="46"/>
      <c r="F258" s="46"/>
      <c r="G258" s="46"/>
      <c r="H258" s="46"/>
      <c r="I258" s="46"/>
      <c r="J258" s="46"/>
      <c r="K258" s="46"/>
      <c r="L258" s="46"/>
      <c r="M258" s="46"/>
      <c r="N258" s="46"/>
      <c r="O258" s="3"/>
      <c r="P258" s="3"/>
      <c r="Q258" s="3"/>
    </row>
    <row r="259" spans="1:17" ht="12.75" customHeight="1" x14ac:dyDescent="0.2">
      <c r="A259" s="45"/>
      <c r="B259" s="41"/>
      <c r="C259" s="46"/>
      <c r="D259" s="46"/>
      <c r="E259" s="46"/>
      <c r="F259" s="46"/>
      <c r="G259" s="46"/>
      <c r="H259" s="46"/>
      <c r="I259" s="46"/>
      <c r="J259" s="46"/>
      <c r="K259" s="46"/>
      <c r="L259" s="46"/>
      <c r="M259" s="46"/>
      <c r="N259" s="46"/>
      <c r="O259" s="3"/>
      <c r="P259" s="3"/>
      <c r="Q259" s="3"/>
    </row>
    <row r="260" spans="1:17" ht="12.75" customHeight="1" x14ac:dyDescent="0.2">
      <c r="A260" s="45"/>
      <c r="B260" s="41"/>
      <c r="C260" s="46"/>
      <c r="D260" s="46"/>
      <c r="E260" s="46"/>
      <c r="F260" s="46"/>
      <c r="G260" s="46"/>
      <c r="H260" s="46"/>
      <c r="I260" s="46"/>
      <c r="J260" s="46"/>
      <c r="K260" s="46"/>
      <c r="L260" s="46"/>
      <c r="M260" s="46"/>
      <c r="N260" s="46"/>
      <c r="O260" s="3"/>
      <c r="P260" s="3"/>
      <c r="Q260" s="3"/>
    </row>
    <row r="261" spans="1:17" ht="12.75" customHeight="1" x14ac:dyDescent="0.2">
      <c r="A261" s="45"/>
      <c r="B261" s="41"/>
      <c r="C261" s="46"/>
      <c r="D261" s="46"/>
      <c r="E261" s="46"/>
      <c r="F261" s="46"/>
      <c r="G261" s="46"/>
      <c r="H261" s="46"/>
      <c r="I261" s="46"/>
      <c r="J261" s="46"/>
      <c r="K261" s="46"/>
      <c r="L261" s="46"/>
      <c r="M261" s="46"/>
      <c r="N261" s="46"/>
      <c r="O261" s="3"/>
      <c r="P261" s="3"/>
      <c r="Q261" s="3"/>
    </row>
    <row r="262" spans="1:17" ht="12.75" customHeight="1" x14ac:dyDescent="0.2">
      <c r="A262" s="45"/>
      <c r="B262" s="41"/>
      <c r="C262" s="46"/>
      <c r="D262" s="46"/>
      <c r="E262" s="46"/>
      <c r="F262" s="46"/>
      <c r="G262" s="46"/>
      <c r="H262" s="46"/>
      <c r="I262" s="46"/>
      <c r="J262" s="46"/>
      <c r="K262" s="46"/>
      <c r="L262" s="46"/>
      <c r="M262" s="46"/>
      <c r="N262" s="46"/>
      <c r="O262" s="3"/>
      <c r="P262" s="3"/>
      <c r="Q262" s="3"/>
    </row>
    <row r="263" spans="1:17" ht="12.75" customHeight="1" x14ac:dyDescent="0.2">
      <c r="A263" s="45"/>
      <c r="B263" s="41"/>
      <c r="C263" s="46"/>
      <c r="D263" s="46"/>
      <c r="E263" s="46"/>
      <c r="F263" s="46"/>
      <c r="G263" s="46"/>
      <c r="H263" s="46"/>
      <c r="I263" s="46"/>
      <c r="J263" s="46"/>
      <c r="K263" s="46"/>
      <c r="L263" s="46"/>
      <c r="M263" s="46"/>
      <c r="N263" s="46"/>
      <c r="O263" s="3"/>
      <c r="P263" s="3"/>
      <c r="Q263" s="3"/>
    </row>
    <row r="264" spans="1:17" ht="12.75" customHeight="1" x14ac:dyDescent="0.2">
      <c r="A264" s="45"/>
      <c r="B264" s="41"/>
      <c r="C264" s="46"/>
      <c r="D264" s="46"/>
      <c r="E264" s="46"/>
      <c r="F264" s="46"/>
      <c r="G264" s="46"/>
      <c r="H264" s="46"/>
      <c r="I264" s="46"/>
      <c r="J264" s="46"/>
      <c r="K264" s="46"/>
      <c r="L264" s="46"/>
      <c r="M264" s="46"/>
      <c r="N264" s="46"/>
      <c r="O264" s="3"/>
      <c r="P264" s="3"/>
      <c r="Q264" s="3"/>
    </row>
    <row r="265" spans="1:17" ht="12.75" customHeight="1" x14ac:dyDescent="0.2">
      <c r="A265" s="45"/>
      <c r="B265" s="41"/>
      <c r="C265" s="46"/>
      <c r="D265" s="46"/>
      <c r="E265" s="46"/>
      <c r="F265" s="46"/>
      <c r="G265" s="46"/>
      <c r="H265" s="46"/>
      <c r="I265" s="46"/>
      <c r="J265" s="46"/>
      <c r="K265" s="46"/>
      <c r="L265" s="46"/>
      <c r="M265" s="46"/>
      <c r="N265" s="46"/>
      <c r="O265" s="3"/>
      <c r="P265" s="3"/>
      <c r="Q265" s="3"/>
    </row>
    <row r="266" spans="1:17" ht="12.75" customHeight="1" x14ac:dyDescent="0.2">
      <c r="A266" s="45"/>
      <c r="B266" s="41"/>
      <c r="C266" s="46"/>
      <c r="D266" s="46"/>
      <c r="E266" s="46"/>
      <c r="F266" s="46"/>
      <c r="G266" s="46"/>
      <c r="H266" s="46"/>
      <c r="I266" s="46"/>
      <c r="J266" s="46"/>
      <c r="K266" s="46"/>
      <c r="L266" s="46"/>
      <c r="M266" s="46"/>
      <c r="N266" s="46"/>
      <c r="O266" s="3"/>
      <c r="P266" s="3"/>
      <c r="Q266" s="3"/>
    </row>
    <row r="267" spans="1:17" ht="12.75" customHeight="1" x14ac:dyDescent="0.2">
      <c r="A267" s="45"/>
      <c r="B267" s="41"/>
      <c r="C267" s="46"/>
      <c r="D267" s="46"/>
      <c r="E267" s="46"/>
      <c r="F267" s="46"/>
      <c r="G267" s="46"/>
      <c r="H267" s="46"/>
      <c r="I267" s="46"/>
      <c r="J267" s="46"/>
      <c r="K267" s="46"/>
      <c r="L267" s="46"/>
      <c r="M267" s="46"/>
      <c r="N267" s="46"/>
      <c r="O267" s="3"/>
      <c r="P267" s="3"/>
      <c r="Q267" s="3"/>
    </row>
    <row r="268" spans="1:17" ht="12.75" customHeight="1" x14ac:dyDescent="0.2">
      <c r="A268" s="45"/>
      <c r="B268" s="41"/>
      <c r="C268" s="46"/>
      <c r="D268" s="46"/>
      <c r="E268" s="46"/>
      <c r="F268" s="46"/>
      <c r="G268" s="46"/>
      <c r="H268" s="46"/>
      <c r="I268" s="46"/>
      <c r="J268" s="46"/>
      <c r="K268" s="46"/>
      <c r="L268" s="46"/>
      <c r="M268" s="46"/>
      <c r="N268" s="46"/>
      <c r="O268" s="3"/>
      <c r="P268" s="3"/>
      <c r="Q268" s="3"/>
    </row>
    <row r="269" spans="1:17" ht="12.75" customHeight="1" x14ac:dyDescent="0.2">
      <c r="A269" s="45"/>
      <c r="B269" s="41"/>
      <c r="C269" s="46"/>
      <c r="D269" s="46"/>
      <c r="E269" s="46"/>
      <c r="F269" s="46"/>
      <c r="G269" s="46"/>
      <c r="H269" s="46"/>
      <c r="I269" s="46"/>
      <c r="J269" s="46"/>
      <c r="K269" s="46"/>
      <c r="L269" s="46"/>
      <c r="M269" s="46"/>
      <c r="N269" s="46"/>
      <c r="O269" s="3"/>
      <c r="P269" s="3"/>
      <c r="Q269" s="3"/>
    </row>
    <row r="270" spans="1:17" ht="12.75" customHeight="1" x14ac:dyDescent="0.2">
      <c r="A270" s="45"/>
      <c r="B270" s="41"/>
      <c r="C270" s="46"/>
      <c r="D270" s="46"/>
      <c r="E270" s="46"/>
      <c r="F270" s="46"/>
      <c r="G270" s="46"/>
      <c r="H270" s="46"/>
      <c r="I270" s="46"/>
      <c r="J270" s="46"/>
      <c r="K270" s="46"/>
      <c r="L270" s="46"/>
      <c r="M270" s="46"/>
      <c r="N270" s="46"/>
      <c r="O270" s="3"/>
      <c r="P270" s="3"/>
      <c r="Q270" s="3"/>
    </row>
    <row r="271" spans="1:17" ht="12.75" customHeight="1" x14ac:dyDescent="0.2">
      <c r="A271" s="45"/>
      <c r="B271" s="41"/>
      <c r="C271" s="46"/>
      <c r="D271" s="46"/>
      <c r="E271" s="46"/>
      <c r="F271" s="46"/>
      <c r="G271" s="46"/>
      <c r="H271" s="46"/>
      <c r="I271" s="46"/>
      <c r="J271" s="46"/>
      <c r="K271" s="46"/>
      <c r="L271" s="46"/>
      <c r="M271" s="46"/>
      <c r="N271" s="46"/>
      <c r="O271" s="3"/>
      <c r="P271" s="3"/>
      <c r="Q271" s="3"/>
    </row>
    <row r="272" spans="1:17" ht="12.75" customHeight="1" x14ac:dyDescent="0.2">
      <c r="A272" s="45"/>
      <c r="B272" s="41"/>
      <c r="C272" s="46"/>
      <c r="D272" s="46"/>
      <c r="E272" s="46"/>
      <c r="F272" s="46"/>
      <c r="G272" s="46"/>
      <c r="H272" s="46"/>
      <c r="I272" s="46"/>
      <c r="J272" s="46"/>
      <c r="K272" s="46"/>
      <c r="L272" s="46"/>
      <c r="M272" s="46"/>
      <c r="N272" s="46"/>
      <c r="O272" s="3"/>
      <c r="P272" s="3"/>
      <c r="Q272" s="3"/>
    </row>
    <row r="273" spans="1:17" ht="12.75" customHeight="1" x14ac:dyDescent="0.2">
      <c r="A273" s="45"/>
      <c r="B273" s="41"/>
      <c r="C273" s="46"/>
      <c r="D273" s="46"/>
      <c r="E273" s="46"/>
      <c r="F273" s="46"/>
      <c r="G273" s="46"/>
      <c r="H273" s="46"/>
      <c r="I273" s="46"/>
      <c r="J273" s="46"/>
      <c r="K273" s="46"/>
      <c r="L273" s="46"/>
      <c r="M273" s="46"/>
      <c r="N273" s="46"/>
      <c r="O273" s="3"/>
      <c r="P273" s="3"/>
      <c r="Q273" s="3"/>
    </row>
    <row r="274" spans="1:17" ht="12.75" customHeight="1" x14ac:dyDescent="0.2">
      <c r="A274" s="45"/>
      <c r="B274" s="41"/>
      <c r="C274" s="46"/>
      <c r="D274" s="46"/>
      <c r="E274" s="46"/>
      <c r="F274" s="46"/>
      <c r="G274" s="46"/>
      <c r="H274" s="46"/>
      <c r="I274" s="46"/>
      <c r="J274" s="46"/>
      <c r="K274" s="46"/>
      <c r="L274" s="46"/>
      <c r="M274" s="46"/>
      <c r="N274" s="46"/>
      <c r="O274" s="3"/>
      <c r="P274" s="3"/>
      <c r="Q274" s="3"/>
    </row>
    <row r="275" spans="1:17" ht="12.75" customHeight="1" x14ac:dyDescent="0.2">
      <c r="A275" s="45"/>
      <c r="B275" s="41"/>
      <c r="C275" s="46"/>
      <c r="D275" s="46"/>
      <c r="E275" s="46"/>
      <c r="F275" s="46"/>
      <c r="G275" s="46"/>
      <c r="H275" s="46"/>
      <c r="I275" s="46"/>
      <c r="J275" s="46"/>
      <c r="K275" s="46"/>
      <c r="L275" s="46"/>
      <c r="M275" s="46"/>
      <c r="N275" s="46"/>
      <c r="O275" s="3"/>
      <c r="P275" s="3"/>
      <c r="Q275" s="3"/>
    </row>
    <row r="276" spans="1:17" ht="12.75" customHeight="1" x14ac:dyDescent="0.2">
      <c r="A276" s="45"/>
      <c r="B276" s="41"/>
      <c r="C276" s="46"/>
      <c r="D276" s="46"/>
      <c r="E276" s="46"/>
      <c r="F276" s="46"/>
      <c r="G276" s="46"/>
      <c r="H276" s="46"/>
      <c r="I276" s="46"/>
      <c r="J276" s="46"/>
      <c r="K276" s="46"/>
      <c r="L276" s="46"/>
      <c r="M276" s="46"/>
      <c r="N276" s="46"/>
      <c r="O276" s="3"/>
      <c r="P276" s="3"/>
      <c r="Q276" s="3"/>
    </row>
    <row r="277" spans="1:17" ht="12.75" customHeight="1" x14ac:dyDescent="0.2">
      <c r="A277" s="45"/>
      <c r="B277" s="41"/>
      <c r="C277" s="46"/>
      <c r="D277" s="46"/>
      <c r="E277" s="46"/>
      <c r="F277" s="46"/>
      <c r="G277" s="46"/>
      <c r="H277" s="46"/>
      <c r="I277" s="46"/>
      <c r="J277" s="46"/>
      <c r="K277" s="46"/>
      <c r="L277" s="46"/>
      <c r="M277" s="46"/>
      <c r="N277" s="46"/>
      <c r="O277" s="3"/>
      <c r="P277" s="3"/>
      <c r="Q277" s="3"/>
    </row>
    <row r="278" spans="1:17" ht="12.75" customHeight="1" x14ac:dyDescent="0.2">
      <c r="A278" s="45"/>
      <c r="B278" s="41"/>
      <c r="C278" s="46"/>
      <c r="D278" s="46"/>
      <c r="E278" s="46"/>
      <c r="F278" s="46"/>
      <c r="G278" s="46"/>
      <c r="H278" s="46"/>
      <c r="I278" s="46"/>
      <c r="J278" s="46"/>
      <c r="K278" s="46"/>
      <c r="L278" s="46"/>
      <c r="M278" s="46"/>
      <c r="N278" s="46"/>
      <c r="O278" s="3"/>
      <c r="P278" s="3"/>
      <c r="Q278" s="3"/>
    </row>
    <row r="279" spans="1:17" ht="12.75" customHeight="1" x14ac:dyDescent="0.2">
      <c r="A279" s="45"/>
      <c r="B279" s="41"/>
      <c r="C279" s="46"/>
      <c r="D279" s="46"/>
      <c r="E279" s="46"/>
      <c r="F279" s="46"/>
      <c r="G279" s="46"/>
      <c r="H279" s="46"/>
      <c r="I279" s="46"/>
      <c r="J279" s="46"/>
      <c r="K279" s="46"/>
      <c r="L279" s="46"/>
      <c r="M279" s="46"/>
      <c r="N279" s="46"/>
      <c r="O279" s="3"/>
      <c r="P279" s="3"/>
      <c r="Q279" s="3"/>
    </row>
    <row r="280" spans="1:17" ht="12.75" customHeight="1" x14ac:dyDescent="0.2">
      <c r="A280" s="45"/>
      <c r="B280" s="41"/>
      <c r="C280" s="46"/>
      <c r="D280" s="46"/>
      <c r="E280" s="46"/>
      <c r="F280" s="46"/>
      <c r="G280" s="46"/>
      <c r="H280" s="46"/>
      <c r="I280" s="46"/>
      <c r="J280" s="46"/>
      <c r="K280" s="46"/>
      <c r="L280" s="46"/>
      <c r="M280" s="46"/>
      <c r="N280" s="46"/>
      <c r="O280" s="3"/>
      <c r="P280" s="3"/>
      <c r="Q280" s="3"/>
    </row>
    <row r="281" spans="1:17" ht="12.75" customHeight="1" x14ac:dyDescent="0.2">
      <c r="A281" s="45"/>
      <c r="B281" s="41"/>
      <c r="C281" s="46"/>
      <c r="D281" s="46"/>
      <c r="E281" s="46"/>
      <c r="F281" s="46"/>
      <c r="G281" s="46"/>
      <c r="H281" s="46"/>
      <c r="I281" s="46"/>
      <c r="J281" s="46"/>
      <c r="K281" s="46"/>
      <c r="L281" s="46"/>
      <c r="M281" s="46"/>
      <c r="N281" s="46"/>
      <c r="O281" s="3"/>
      <c r="P281" s="3"/>
      <c r="Q281" s="3"/>
    </row>
    <row r="282" spans="1:17" ht="12.75" customHeight="1" x14ac:dyDescent="0.2">
      <c r="A282" s="45"/>
      <c r="B282" s="41"/>
      <c r="C282" s="46"/>
      <c r="D282" s="46"/>
      <c r="E282" s="46"/>
      <c r="F282" s="46"/>
      <c r="G282" s="46"/>
      <c r="H282" s="46"/>
      <c r="I282" s="46"/>
      <c r="J282" s="46"/>
      <c r="K282" s="46"/>
      <c r="L282" s="46"/>
      <c r="M282" s="46"/>
      <c r="N282" s="46"/>
      <c r="O282" s="3"/>
      <c r="P282" s="3"/>
      <c r="Q282" s="3"/>
    </row>
    <row r="283" spans="1:17" ht="12.75" customHeight="1" x14ac:dyDescent="0.2">
      <c r="A283" s="45"/>
      <c r="B283" s="41"/>
      <c r="C283" s="46"/>
      <c r="D283" s="46"/>
      <c r="E283" s="46"/>
      <c r="F283" s="46"/>
      <c r="G283" s="46"/>
      <c r="H283" s="46"/>
      <c r="I283" s="46"/>
      <c r="J283" s="46"/>
      <c r="K283" s="46"/>
      <c r="L283" s="46"/>
      <c r="M283" s="46"/>
      <c r="N283" s="46"/>
      <c r="O283" s="3"/>
      <c r="P283" s="3"/>
      <c r="Q283" s="3"/>
    </row>
    <row r="284" spans="1:17" ht="12.75" customHeight="1" x14ac:dyDescent="0.2">
      <c r="A284" s="45"/>
      <c r="B284" s="41"/>
      <c r="C284" s="46"/>
      <c r="D284" s="46"/>
      <c r="E284" s="46"/>
      <c r="F284" s="46"/>
      <c r="G284" s="46"/>
      <c r="H284" s="46"/>
      <c r="I284" s="46"/>
      <c r="J284" s="46"/>
      <c r="K284" s="46"/>
      <c r="L284" s="46"/>
      <c r="M284" s="46"/>
      <c r="N284" s="46"/>
      <c r="O284" s="3"/>
      <c r="P284" s="3"/>
      <c r="Q284" s="3"/>
    </row>
    <row r="285" spans="1:17" ht="12.75" customHeight="1" x14ac:dyDescent="0.2">
      <c r="A285" s="45"/>
      <c r="B285" s="41"/>
      <c r="C285" s="46"/>
      <c r="D285" s="46"/>
      <c r="E285" s="46"/>
      <c r="F285" s="46"/>
      <c r="G285" s="46"/>
      <c r="H285" s="46"/>
      <c r="I285" s="46"/>
      <c r="J285" s="46"/>
      <c r="K285" s="46"/>
      <c r="L285" s="46"/>
      <c r="M285" s="46"/>
      <c r="N285" s="46"/>
      <c r="O285" s="3"/>
      <c r="P285" s="3"/>
      <c r="Q285" s="3"/>
    </row>
    <row r="286" spans="1:17" ht="12.75" customHeight="1" x14ac:dyDescent="0.2">
      <c r="A286" s="45"/>
      <c r="B286" s="41"/>
      <c r="C286" s="46"/>
      <c r="D286" s="46"/>
      <c r="E286" s="46"/>
      <c r="F286" s="46"/>
      <c r="G286" s="46"/>
      <c r="H286" s="46"/>
      <c r="I286" s="46"/>
      <c r="J286" s="46"/>
      <c r="K286" s="46"/>
      <c r="L286" s="46"/>
      <c r="M286" s="46"/>
      <c r="N286" s="46"/>
      <c r="O286" s="3"/>
      <c r="P286" s="3"/>
      <c r="Q286" s="3"/>
    </row>
    <row r="287" spans="1:17" ht="15.75" customHeight="1" x14ac:dyDescent="0.2"/>
    <row r="288" spans="1:17"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44">
    <mergeCell ref="K28:L28"/>
    <mergeCell ref="M28:N28"/>
    <mergeCell ref="A31:B31"/>
    <mergeCell ref="C31:D31"/>
    <mergeCell ref="E31:F31"/>
    <mergeCell ref="G31:H31"/>
    <mergeCell ref="I31:J31"/>
    <mergeCell ref="K31:L31"/>
    <mergeCell ref="M31:N31"/>
    <mergeCell ref="A29:B29"/>
    <mergeCell ref="C29:D29"/>
    <mergeCell ref="E29:F29"/>
    <mergeCell ref="G29:H29"/>
    <mergeCell ref="I29:J29"/>
    <mergeCell ref="K29:L29"/>
    <mergeCell ref="M29:N29"/>
    <mergeCell ref="A28:B28"/>
    <mergeCell ref="C28:D28"/>
    <mergeCell ref="E28:F28"/>
    <mergeCell ref="G28:H28"/>
    <mergeCell ref="I28:J28"/>
    <mergeCell ref="A13:A15"/>
    <mergeCell ref="A27:B27"/>
    <mergeCell ref="C27:D27"/>
    <mergeCell ref="E27:F27"/>
    <mergeCell ref="G27:H27"/>
    <mergeCell ref="I27:J27"/>
    <mergeCell ref="K27:L27"/>
    <mergeCell ref="M27:N27"/>
    <mergeCell ref="C10:D10"/>
    <mergeCell ref="E10:F10"/>
    <mergeCell ref="A7:B7"/>
    <mergeCell ref="A9:A11"/>
    <mergeCell ref="B9:B10"/>
    <mergeCell ref="C9:D9"/>
    <mergeCell ref="E9:F9"/>
    <mergeCell ref="K9:L9"/>
    <mergeCell ref="M9:N9"/>
    <mergeCell ref="G10:H10"/>
    <mergeCell ref="I10:J10"/>
    <mergeCell ref="K10:L10"/>
    <mergeCell ref="M10:N10"/>
    <mergeCell ref="G9:H9"/>
    <mergeCell ref="I9:J9"/>
  </mergeCells>
  <conditionalFormatting sqref="C20:G20 I20:N20">
    <cfRule type="cellIs" dxfId="71" priority="10" operator="equal">
      <formula>"NO"</formula>
    </cfRule>
  </conditionalFormatting>
  <conditionalFormatting sqref="C22:N22">
    <cfRule type="cellIs" dxfId="70" priority="2" operator="equal">
      <formula>"NO"</formula>
    </cfRule>
  </conditionalFormatting>
  <conditionalFormatting sqref="C27:N31">
    <cfRule type="cellIs" dxfId="69" priority="3" operator="equal">
      <formula>"NO HABIL"</formula>
    </cfRule>
  </conditionalFormatting>
  <conditionalFormatting sqref="C38:N38">
    <cfRule type="cellIs" dxfId="68" priority="4" operator="equal">
      <formula>1</formula>
    </cfRule>
  </conditionalFormatting>
  <conditionalFormatting sqref="E13:F17 C13:D19 J13:J19 G17 I17 K17 M17:N17 L17:L19 H17:H20 E19:G19 I19:K19 M19:N19 C21:I21 K21:N21 J21:J25 C23:I25 K23:N25">
    <cfRule type="cellIs" dxfId="67" priority="1" operator="equal">
      <formula>"NO"</formula>
    </cfRule>
  </conditionalFormatting>
  <conditionalFormatting sqref="F13">
    <cfRule type="cellIs" dxfId="66" priority="11" operator="equal">
      <formula>"NO"</formula>
    </cfRule>
  </conditionalFormatting>
  <conditionalFormatting sqref="F17:F19">
    <cfRule type="cellIs" dxfId="65" priority="13" operator="equal">
      <formula>"NO"</formula>
    </cfRule>
  </conditionalFormatting>
  <conditionalFormatting sqref="G13:N16">
    <cfRule type="cellIs" dxfId="64" priority="5" operator="equal">
      <formula>"NO"</formula>
    </cfRule>
  </conditionalFormatting>
  <conditionalFormatting sqref="I13 E18:N18">
    <cfRule type="cellIs" dxfId="63" priority="9" operator="equal">
      <formula>"NO"</formula>
    </cfRule>
  </conditionalFormatting>
  <conditionalFormatting sqref="M27">
    <cfRule type="cellIs" dxfId="62" priority="7" operator="equal">
      <formula>"NO HABIL"</formula>
    </cfRule>
  </conditionalFormatting>
  <conditionalFormatting sqref="M31">
    <cfRule type="cellIs" dxfId="61" priority="8" operator="equal">
      <formula>"NO HABIL"</formula>
    </cfRule>
  </conditionalFormatting>
  <pageMargins left="0.59055118110236227" right="0.59055118110236227" top="0.59055118110236227" bottom="0.59055118110236227" header="0" footer="0"/>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pane xSplit="4" ySplit="14" topLeftCell="Q29" activePane="bottomRight" state="frozen"/>
      <selection pane="topRight" activeCell="E1" sqref="E1"/>
      <selection pane="bottomLeft" activeCell="A15" sqref="A15"/>
      <selection pane="bottomRight" activeCell="X32" sqref="X32"/>
    </sheetView>
  </sheetViews>
  <sheetFormatPr baseColWidth="10" defaultColWidth="12.625" defaultRowHeight="15" customHeight="1" x14ac:dyDescent="0.2"/>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5.2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0.625" customWidth="1"/>
    <col min="25" max="25" width="2.375" customWidth="1"/>
    <col min="26" max="26" width="7.625" customWidth="1"/>
    <col min="27" max="27" width="16.25" customWidth="1"/>
    <col min="28" max="28" width="20.625" customWidth="1"/>
    <col min="29" max="29" width="2.875" customWidth="1"/>
  </cols>
  <sheetData>
    <row r="1" spans="1:29" x14ac:dyDescent="0.2">
      <c r="A1" s="80"/>
      <c r="B1" s="80"/>
      <c r="C1" s="80"/>
      <c r="D1" s="80"/>
      <c r="E1" s="80"/>
      <c r="F1" s="80"/>
      <c r="G1" s="81"/>
      <c r="H1" s="80"/>
      <c r="I1" s="82"/>
      <c r="J1" s="80"/>
      <c r="K1" s="81"/>
      <c r="L1" s="80"/>
      <c r="M1" s="82"/>
      <c r="N1" s="80"/>
      <c r="O1" s="81"/>
      <c r="P1" s="80"/>
      <c r="Q1" s="82"/>
      <c r="R1" s="80"/>
      <c r="S1" s="81"/>
      <c r="T1" s="80"/>
      <c r="U1" s="82"/>
      <c r="V1" s="80"/>
      <c r="W1" s="81"/>
      <c r="X1" s="80"/>
      <c r="Y1" s="80"/>
      <c r="Z1" s="80"/>
      <c r="AA1" s="81"/>
      <c r="AB1" s="80"/>
      <c r="AC1" s="82"/>
    </row>
    <row r="2" spans="1:29" x14ac:dyDescent="0.2">
      <c r="A2" s="326" t="s">
        <v>106</v>
      </c>
      <c r="B2" s="327"/>
      <c r="C2" s="83"/>
      <c r="D2" s="84" t="s">
        <v>107</v>
      </c>
      <c r="E2" s="83"/>
      <c r="F2" s="83"/>
      <c r="G2" s="84">
        <v>1</v>
      </c>
      <c r="H2" s="83"/>
      <c r="I2" s="82"/>
      <c r="J2" s="83"/>
      <c r="K2" s="84">
        <v>2</v>
      </c>
      <c r="L2" s="83"/>
      <c r="M2" s="82"/>
      <c r="N2" s="83"/>
      <c r="O2" s="84">
        <v>3</v>
      </c>
      <c r="P2" s="83"/>
      <c r="Q2" s="82"/>
      <c r="R2" s="83"/>
      <c r="S2" s="84">
        <v>4</v>
      </c>
      <c r="T2" s="83"/>
      <c r="U2" s="82"/>
      <c r="V2" s="83"/>
      <c r="W2" s="84">
        <v>5</v>
      </c>
      <c r="X2" s="83"/>
      <c r="Y2" s="83"/>
      <c r="Z2" s="83"/>
      <c r="AA2" s="84">
        <v>6</v>
      </c>
      <c r="AB2" s="83"/>
      <c r="AC2" s="82"/>
    </row>
    <row r="3" spans="1:29" ht="38.25" x14ac:dyDescent="0.2">
      <c r="A3" s="328"/>
      <c r="B3" s="329"/>
      <c r="C3" s="83"/>
      <c r="D3" s="85" t="s">
        <v>108</v>
      </c>
      <c r="E3" s="83"/>
      <c r="F3" s="83"/>
      <c r="G3" s="85" t="str">
        <f>'VERIFICACION TECNICA FINAL'!C10</f>
        <v>DIEGO REINEL FERNANDEZ ORDOÑEZ</v>
      </c>
      <c r="H3" s="83"/>
      <c r="I3" s="82"/>
      <c r="J3" s="83"/>
      <c r="K3" s="85" t="str">
        <f>+'VERIFICACION TECNICA FINAL'!E10</f>
        <v>MARIA EUGENIA TRUJILLO SOLARTE</v>
      </c>
      <c r="L3" s="83"/>
      <c r="M3" s="82"/>
      <c r="N3" s="83"/>
      <c r="O3" s="85" t="str">
        <f>+'VERIFICACION TECNICA FINAL'!G10</f>
        <v>JESUS HERNAN ZAMBRANO SOLARTE</v>
      </c>
      <c r="P3" s="83"/>
      <c r="Q3" s="82"/>
      <c r="R3" s="83"/>
      <c r="S3" s="85" t="str">
        <f>+'VERIFICACION TECNICA FINAL'!I10</f>
        <v>CARLOS EDUARDO LOPEZ GOMEZ</v>
      </c>
      <c r="T3" s="83"/>
      <c r="U3" s="82"/>
      <c r="V3" s="83"/>
      <c r="W3" s="85" t="str">
        <f>+'VERIFICACION TECNICA FINAL'!K10</f>
        <v>MANUEL JURADO HERRERA</v>
      </c>
      <c r="X3" s="83"/>
      <c r="Y3" s="83"/>
      <c r="Z3" s="83"/>
      <c r="AA3" s="85" t="str">
        <f>'VERIFICACION TECNICA FINAL'!M10</f>
        <v>GILBERT JEOVANNY DIAZ</v>
      </c>
      <c r="AB3" s="83"/>
      <c r="AC3" s="82"/>
    </row>
    <row r="4" spans="1:29" x14ac:dyDescent="0.2">
      <c r="A4" s="80"/>
      <c r="B4" s="80"/>
      <c r="C4" s="80"/>
      <c r="D4" s="80"/>
      <c r="E4" s="80"/>
      <c r="F4" s="80"/>
      <c r="G4" s="83"/>
      <c r="H4" s="80"/>
      <c r="I4" s="82"/>
      <c r="J4" s="80"/>
      <c r="K4" s="83"/>
      <c r="L4" s="80"/>
      <c r="M4" s="82"/>
      <c r="N4" s="80"/>
      <c r="O4" s="83"/>
      <c r="P4" s="80"/>
      <c r="Q4" s="82"/>
      <c r="R4" s="80"/>
      <c r="S4" s="83"/>
      <c r="T4" s="80"/>
      <c r="U4" s="82"/>
      <c r="V4" s="80"/>
      <c r="W4" s="83"/>
      <c r="X4" s="80"/>
      <c r="Y4" s="80"/>
      <c r="Z4" s="80"/>
      <c r="AA4" s="83"/>
      <c r="AB4" s="80"/>
      <c r="AC4" s="82"/>
    </row>
    <row r="5" spans="1:29" x14ac:dyDescent="0.2">
      <c r="A5" s="4"/>
      <c r="B5" s="80"/>
      <c r="C5" s="80"/>
      <c r="D5" s="80"/>
      <c r="E5" s="80"/>
      <c r="F5" s="80"/>
      <c r="G5" s="80"/>
      <c r="H5" s="80"/>
      <c r="I5" s="82"/>
      <c r="J5" s="80"/>
      <c r="K5" s="80"/>
      <c r="L5" s="80"/>
      <c r="M5" s="82"/>
      <c r="N5" s="80"/>
      <c r="O5" s="80"/>
      <c r="P5" s="80"/>
      <c r="Q5" s="82"/>
      <c r="R5" s="80"/>
      <c r="S5" s="80"/>
      <c r="T5" s="80"/>
      <c r="U5" s="82"/>
      <c r="V5" s="80"/>
      <c r="W5" s="80"/>
      <c r="X5" s="80"/>
      <c r="Y5" s="80"/>
      <c r="Z5" s="80"/>
      <c r="AA5" s="80"/>
      <c r="AB5" s="80"/>
      <c r="AC5" s="82"/>
    </row>
    <row r="6" spans="1:29" x14ac:dyDescent="0.2">
      <c r="A6" s="330" t="s">
        <v>109</v>
      </c>
      <c r="B6" s="311"/>
      <c r="C6" s="80"/>
      <c r="D6" s="86">
        <v>273093510</v>
      </c>
      <c r="E6" s="80"/>
      <c r="F6" s="87" t="s">
        <v>110</v>
      </c>
      <c r="G6" s="88">
        <f>SUM(G10:G11)</f>
        <v>2564476831</v>
      </c>
      <c r="H6" s="83"/>
      <c r="I6" s="82"/>
      <c r="J6" s="87" t="s">
        <v>110</v>
      </c>
      <c r="K6" s="88">
        <f>SUM(K10:K11)</f>
        <v>1151507921</v>
      </c>
      <c r="L6" s="83"/>
      <c r="M6" s="82"/>
      <c r="N6" s="87" t="s">
        <v>110</v>
      </c>
      <c r="O6" s="88">
        <f>SUM(O10:O11)</f>
        <v>0</v>
      </c>
      <c r="P6" s="83"/>
      <c r="Q6" s="82"/>
      <c r="R6" s="87" t="s">
        <v>110</v>
      </c>
      <c r="S6" s="88">
        <f>SUM(S10:S11)</f>
        <v>712450717</v>
      </c>
      <c r="T6" s="89"/>
      <c r="U6" s="82"/>
      <c r="V6" s="87" t="s">
        <v>110</v>
      </c>
      <c r="W6" s="88">
        <f>SUM(W10:W11)</f>
        <v>403941173</v>
      </c>
      <c r="X6" s="83"/>
      <c r="Y6" s="80"/>
      <c r="Z6" s="87" t="s">
        <v>110</v>
      </c>
      <c r="AA6" s="88">
        <f>SUM(AA10:AA11)</f>
        <v>0</v>
      </c>
      <c r="AB6" s="83"/>
      <c r="AC6" s="82"/>
    </row>
    <row r="7" spans="1:29" x14ac:dyDescent="0.2">
      <c r="A7" s="4"/>
      <c r="B7" s="4"/>
      <c r="C7" s="80"/>
      <c r="D7" s="90"/>
      <c r="E7" s="80"/>
      <c r="F7" s="80"/>
      <c r="G7" s="90"/>
      <c r="H7" s="83"/>
      <c r="I7" s="82"/>
      <c r="J7" s="80"/>
      <c r="K7" s="90"/>
      <c r="L7" s="83"/>
      <c r="M7" s="82"/>
      <c r="N7" s="80"/>
      <c r="O7" s="90"/>
      <c r="P7" s="83"/>
      <c r="Q7" s="82"/>
      <c r="R7" s="80"/>
      <c r="S7" s="90"/>
      <c r="T7" s="83"/>
      <c r="U7" s="82"/>
      <c r="V7" s="80"/>
      <c r="W7" s="90"/>
      <c r="X7" s="83"/>
      <c r="Y7" s="80"/>
      <c r="Z7" s="80"/>
      <c r="AA7" s="90"/>
      <c r="AB7" s="83"/>
      <c r="AC7" s="82"/>
    </row>
    <row r="8" spans="1:29" x14ac:dyDescent="0.2">
      <c r="A8" s="331" t="s">
        <v>111</v>
      </c>
      <c r="B8" s="327"/>
      <c r="C8" s="80"/>
      <c r="D8" s="332">
        <v>0.4</v>
      </c>
      <c r="E8" s="80"/>
      <c r="F8" s="87">
        <v>1</v>
      </c>
      <c r="G8" s="91">
        <v>1</v>
      </c>
      <c r="H8" s="89"/>
      <c r="I8" s="82"/>
      <c r="J8" s="87">
        <v>1</v>
      </c>
      <c r="K8" s="92">
        <v>1</v>
      </c>
      <c r="L8" s="83"/>
      <c r="M8" s="82"/>
      <c r="N8" s="87">
        <v>1</v>
      </c>
      <c r="O8" s="91">
        <v>1</v>
      </c>
      <c r="P8" s="89"/>
      <c r="Q8" s="82"/>
      <c r="R8" s="87">
        <v>1</v>
      </c>
      <c r="S8" s="92">
        <v>1</v>
      </c>
      <c r="T8" s="89"/>
      <c r="U8" s="82"/>
      <c r="V8" s="87">
        <v>1</v>
      </c>
      <c r="W8" s="92">
        <v>1</v>
      </c>
      <c r="X8" s="93" t="s">
        <v>11</v>
      </c>
      <c r="Y8" s="80"/>
      <c r="Z8" s="87">
        <v>1</v>
      </c>
      <c r="AA8" s="91">
        <v>1</v>
      </c>
      <c r="AB8" s="89"/>
      <c r="AC8" s="82"/>
    </row>
    <row r="9" spans="1:29" x14ac:dyDescent="0.2">
      <c r="A9" s="328"/>
      <c r="B9" s="329"/>
      <c r="C9" s="80"/>
      <c r="D9" s="317"/>
      <c r="E9" s="80"/>
      <c r="F9" s="87">
        <v>2</v>
      </c>
      <c r="G9" s="91"/>
      <c r="H9" s="83"/>
      <c r="I9" s="82"/>
      <c r="J9" s="87">
        <v>2</v>
      </c>
      <c r="K9" s="92"/>
      <c r="L9" s="89"/>
      <c r="M9" s="82"/>
      <c r="N9" s="87">
        <v>2</v>
      </c>
      <c r="O9" s="91"/>
      <c r="P9" s="83"/>
      <c r="Q9" s="82"/>
      <c r="R9" s="87">
        <v>2</v>
      </c>
      <c r="S9" s="94">
        <v>0</v>
      </c>
      <c r="T9" s="83"/>
      <c r="U9" s="82"/>
      <c r="V9" s="87">
        <v>2</v>
      </c>
      <c r="W9" s="92"/>
      <c r="X9" s="83"/>
      <c r="Y9" s="80"/>
      <c r="Z9" s="87">
        <v>2</v>
      </c>
      <c r="AA9" s="91"/>
      <c r="AB9" s="83"/>
      <c r="AC9" s="82"/>
    </row>
    <row r="10" spans="1:29" x14ac:dyDescent="0.2">
      <c r="A10" s="331" t="s">
        <v>112</v>
      </c>
      <c r="B10" s="327"/>
      <c r="C10" s="80"/>
      <c r="D10" s="333">
        <f>ROUND(40%*D6,0)</f>
        <v>109237404</v>
      </c>
      <c r="E10" s="80"/>
      <c r="F10" s="87" t="s">
        <v>113</v>
      </c>
      <c r="G10" s="88">
        <f t="shared" ref="G10:G11" si="0">+SUMIF(F$15:F$58,F10,G$15:G$58)</f>
        <v>2564476831</v>
      </c>
      <c r="H10" s="89"/>
      <c r="I10" s="82"/>
      <c r="J10" s="87" t="s">
        <v>113</v>
      </c>
      <c r="K10" s="88">
        <f t="shared" ref="K10:K11" si="1">+SUMIF(J$15:J$58,J10,K$15:K$58)</f>
        <v>1151507921</v>
      </c>
      <c r="L10" s="83"/>
      <c r="M10" s="82"/>
      <c r="N10" s="87" t="s">
        <v>113</v>
      </c>
      <c r="O10" s="88">
        <f t="shared" ref="O10:O11" si="2">+SUMIF(N$15:N$58,N10,O$15:O$58)</f>
        <v>0</v>
      </c>
      <c r="P10" s="83"/>
      <c r="Q10" s="82"/>
      <c r="R10" s="87" t="s">
        <v>113</v>
      </c>
      <c r="S10" s="88">
        <f t="shared" ref="S10:S11" si="3">+SUMIF(R$15:R$58,R10,S$15:S$58)</f>
        <v>712450717</v>
      </c>
      <c r="T10" s="82"/>
      <c r="U10" s="82"/>
      <c r="V10" s="87" t="s">
        <v>113</v>
      </c>
      <c r="W10" s="88">
        <f t="shared" ref="W10:W11" si="4">+SUMIF(V$15:V$58,V10,W$15:W$58)</f>
        <v>403941173</v>
      </c>
      <c r="X10" s="89"/>
      <c r="Y10" s="80"/>
      <c r="Z10" s="87" t="s">
        <v>113</v>
      </c>
      <c r="AA10" s="88">
        <f t="shared" ref="AA10:AA11" si="5">+SUMIF(Z$15:Z$58,Z10,AA$15:AA$58)</f>
        <v>0</v>
      </c>
      <c r="AB10" s="89"/>
      <c r="AC10" s="82"/>
    </row>
    <row r="11" spans="1:29" x14ac:dyDescent="0.2">
      <c r="A11" s="328"/>
      <c r="B11" s="329"/>
      <c r="C11" s="80"/>
      <c r="D11" s="317"/>
      <c r="E11" s="80"/>
      <c r="F11" s="87" t="s">
        <v>114</v>
      </c>
      <c r="G11" s="88">
        <f t="shared" si="0"/>
        <v>0</v>
      </c>
      <c r="H11" s="83"/>
      <c r="I11" s="82"/>
      <c r="J11" s="87" t="s">
        <v>114</v>
      </c>
      <c r="K11" s="88">
        <f t="shared" si="1"/>
        <v>0</v>
      </c>
      <c r="L11" s="89"/>
      <c r="M11" s="82"/>
      <c r="N11" s="87" t="s">
        <v>114</v>
      </c>
      <c r="O11" s="88">
        <f t="shared" si="2"/>
        <v>0</v>
      </c>
      <c r="P11" s="83"/>
      <c r="Q11" s="82"/>
      <c r="R11" s="87" t="s">
        <v>114</v>
      </c>
      <c r="S11" s="88">
        <f t="shared" si="3"/>
        <v>0</v>
      </c>
      <c r="T11" s="89"/>
      <c r="U11" s="82"/>
      <c r="V11" s="87" t="s">
        <v>114</v>
      </c>
      <c r="W11" s="88">
        <f t="shared" si="4"/>
        <v>0</v>
      </c>
      <c r="X11" s="83"/>
      <c r="Y11" s="80"/>
      <c r="Z11" s="87" t="s">
        <v>114</v>
      </c>
      <c r="AA11" s="88">
        <f t="shared" si="5"/>
        <v>0</v>
      </c>
      <c r="AB11" s="83"/>
      <c r="AC11" s="82"/>
    </row>
    <row r="12" spans="1:29" x14ac:dyDescent="0.2">
      <c r="A12" s="80"/>
      <c r="B12" s="80"/>
      <c r="C12" s="80"/>
      <c r="D12" s="80"/>
      <c r="E12" s="80"/>
      <c r="F12" s="80"/>
      <c r="G12" s="80"/>
      <c r="H12" s="80"/>
      <c r="I12" s="82"/>
      <c r="J12" s="80"/>
      <c r="K12" s="80"/>
      <c r="L12" s="80"/>
      <c r="M12" s="82"/>
      <c r="N12" s="80"/>
      <c r="O12" s="80"/>
      <c r="P12" s="80"/>
      <c r="Q12" s="82"/>
      <c r="R12" s="80"/>
      <c r="S12" s="80"/>
      <c r="T12" s="80"/>
      <c r="U12" s="82"/>
      <c r="V12" s="80"/>
      <c r="W12" s="80"/>
      <c r="X12" s="80"/>
      <c r="Y12" s="80"/>
      <c r="Z12" s="80"/>
      <c r="AA12" s="80"/>
      <c r="AB12" s="80"/>
      <c r="AC12" s="82"/>
    </row>
    <row r="13" spans="1:29" x14ac:dyDescent="0.2">
      <c r="A13" s="330" t="s">
        <v>115</v>
      </c>
      <c r="B13" s="311"/>
      <c r="C13" s="80"/>
      <c r="D13" s="80"/>
      <c r="E13" s="80"/>
      <c r="F13" s="80"/>
      <c r="G13" s="95" t="str">
        <f>+IF(G6&gt;=$D6,"CUMPLE","NO CUMPLE")</f>
        <v>CUMPLE</v>
      </c>
      <c r="H13" s="80"/>
      <c r="I13" s="82"/>
      <c r="J13" s="80"/>
      <c r="K13" s="95" t="str">
        <f>+IF(K6&gt;=$D6,"CUMPLE","NO CUMPLE")</f>
        <v>CUMPLE</v>
      </c>
      <c r="L13" s="80"/>
      <c r="M13" s="82"/>
      <c r="N13" s="80"/>
      <c r="O13" s="95" t="str">
        <f>+IF(O6&gt;=$D6,"CUMPLE","NO CUMPLE")</f>
        <v>NO CUMPLE</v>
      </c>
      <c r="P13" s="80"/>
      <c r="Q13" s="82"/>
      <c r="R13" s="80"/>
      <c r="S13" s="95" t="str">
        <f>+IF(S6&gt;=$D6,"CUMPLE","NO CUMPLE")</f>
        <v>CUMPLE</v>
      </c>
      <c r="T13" s="80"/>
      <c r="U13" s="82"/>
      <c r="V13" s="80"/>
      <c r="W13" s="95" t="str">
        <f>+IF(W6&gt;=$D6,"CUMPLE","NO CUMPLE")</f>
        <v>CUMPLE</v>
      </c>
      <c r="X13" s="80"/>
      <c r="Y13" s="80"/>
      <c r="Z13" s="80"/>
      <c r="AA13" s="95" t="str">
        <f>+IF(AA6&gt;=$D6,"CUMPLE","NO CUMPLE")</f>
        <v>NO CUMPLE</v>
      </c>
      <c r="AB13" s="80"/>
      <c r="AC13" s="82"/>
    </row>
    <row r="14" spans="1:29" x14ac:dyDescent="0.2">
      <c r="A14" s="4"/>
      <c r="B14" s="80"/>
      <c r="C14" s="80"/>
      <c r="D14" s="80"/>
      <c r="E14" s="80"/>
      <c r="F14" s="80"/>
      <c r="G14" s="80"/>
      <c r="H14" s="80"/>
      <c r="I14" s="82"/>
      <c r="J14" s="80"/>
      <c r="K14" s="80"/>
      <c r="L14" s="80"/>
      <c r="M14" s="82"/>
      <c r="N14" s="80"/>
      <c r="O14" s="80"/>
      <c r="P14" s="80"/>
      <c r="Q14" s="82"/>
      <c r="R14" s="80"/>
      <c r="S14" s="80"/>
      <c r="T14" s="80"/>
      <c r="U14" s="82"/>
      <c r="V14" s="80"/>
      <c r="W14" s="80"/>
      <c r="X14" s="80"/>
      <c r="Y14" s="80"/>
      <c r="Z14" s="80"/>
      <c r="AA14" s="80"/>
      <c r="AB14" s="80"/>
      <c r="AC14" s="82"/>
    </row>
    <row r="15" spans="1:29" x14ac:dyDescent="0.2">
      <c r="A15" s="96" t="s">
        <v>116</v>
      </c>
      <c r="B15" s="97"/>
      <c r="C15" s="80"/>
      <c r="D15" s="98">
        <v>721515</v>
      </c>
      <c r="E15" s="80"/>
      <c r="F15" s="99"/>
      <c r="G15" s="100" t="s">
        <v>116</v>
      </c>
      <c r="H15" s="97"/>
      <c r="I15" s="82"/>
      <c r="J15" s="99"/>
      <c r="K15" s="100" t="s">
        <v>116</v>
      </c>
      <c r="L15" s="97"/>
      <c r="M15" s="82"/>
      <c r="N15" s="99"/>
      <c r="O15" s="100" t="s">
        <v>116</v>
      </c>
      <c r="P15" s="97"/>
      <c r="Q15" s="82"/>
      <c r="R15" s="99"/>
      <c r="S15" s="100" t="s">
        <v>116</v>
      </c>
      <c r="T15" s="97"/>
      <c r="U15" s="82"/>
      <c r="V15" s="99"/>
      <c r="W15" s="100" t="s">
        <v>116</v>
      </c>
      <c r="X15" s="97"/>
      <c r="Y15" s="80"/>
      <c r="Z15" s="99"/>
      <c r="AA15" s="100" t="s">
        <v>116</v>
      </c>
      <c r="AB15" s="97"/>
      <c r="AC15" s="82"/>
    </row>
    <row r="16" spans="1:29" x14ac:dyDescent="0.2">
      <c r="A16" s="101"/>
      <c r="B16" s="102"/>
      <c r="C16" s="80"/>
      <c r="D16" s="83">
        <v>721015</v>
      </c>
      <c r="E16" s="80"/>
      <c r="F16" s="101"/>
      <c r="G16" s="80"/>
      <c r="H16" s="102"/>
      <c r="I16" s="82"/>
      <c r="J16" s="101"/>
      <c r="K16" s="80"/>
      <c r="L16" s="102"/>
      <c r="M16" s="82"/>
      <c r="N16" s="101"/>
      <c r="O16" s="80"/>
      <c r="P16" s="102"/>
      <c r="Q16" s="82"/>
      <c r="R16" s="101"/>
      <c r="S16" s="80"/>
      <c r="T16" s="102"/>
      <c r="U16" s="82"/>
      <c r="V16" s="101"/>
      <c r="W16" s="80"/>
      <c r="X16" s="102"/>
      <c r="Y16" s="80"/>
      <c r="Z16" s="101"/>
      <c r="AA16" s="80"/>
      <c r="AB16" s="102"/>
      <c r="AC16" s="82"/>
    </row>
    <row r="17" spans="1:29" x14ac:dyDescent="0.2">
      <c r="A17" s="101" t="s">
        <v>117</v>
      </c>
      <c r="B17" s="102"/>
      <c r="C17" s="80"/>
      <c r="D17" s="83">
        <v>721029</v>
      </c>
      <c r="E17" s="80"/>
      <c r="F17" s="103" t="s">
        <v>118</v>
      </c>
      <c r="G17" s="104">
        <v>1795230294</v>
      </c>
      <c r="H17" s="105" t="s">
        <v>119</v>
      </c>
      <c r="I17" s="82"/>
      <c r="J17" s="103" t="s">
        <v>118</v>
      </c>
      <c r="K17" s="104">
        <v>135340850</v>
      </c>
      <c r="L17" s="105" t="s">
        <v>119</v>
      </c>
      <c r="M17" s="82"/>
      <c r="N17" s="103" t="s">
        <v>118</v>
      </c>
      <c r="O17" s="106">
        <v>362195525</v>
      </c>
      <c r="P17" s="105" t="s">
        <v>119</v>
      </c>
      <c r="Q17" s="82"/>
      <c r="R17" s="103" t="s">
        <v>118</v>
      </c>
      <c r="S17" s="106">
        <v>580000000</v>
      </c>
      <c r="T17" s="105" t="s">
        <v>119</v>
      </c>
      <c r="U17" s="82"/>
      <c r="V17" s="103" t="s">
        <v>118</v>
      </c>
      <c r="W17" s="106">
        <v>0</v>
      </c>
      <c r="X17" s="105" t="s">
        <v>119</v>
      </c>
      <c r="Y17" s="80"/>
      <c r="Z17" s="103" t="s">
        <v>118</v>
      </c>
      <c r="AA17" s="104">
        <v>541545400</v>
      </c>
      <c r="AB17" s="105"/>
      <c r="AC17" s="82"/>
    </row>
    <row r="18" spans="1:29" ht="15" customHeight="1" x14ac:dyDescent="0.2">
      <c r="A18" s="101" t="s">
        <v>120</v>
      </c>
      <c r="B18" s="102"/>
      <c r="C18" s="80"/>
      <c r="D18" s="83">
        <v>721033</v>
      </c>
      <c r="E18" s="80"/>
      <c r="F18" s="101">
        <v>136</v>
      </c>
      <c r="G18" s="80">
        <v>2018</v>
      </c>
      <c r="H18" s="334" t="s">
        <v>121</v>
      </c>
      <c r="I18" s="82"/>
      <c r="J18" s="101">
        <v>8</v>
      </c>
      <c r="K18" s="80">
        <v>2011</v>
      </c>
      <c r="L18" s="334" t="s">
        <v>122</v>
      </c>
      <c r="M18" s="82"/>
      <c r="N18" s="101">
        <v>17</v>
      </c>
      <c r="O18" s="82">
        <v>2008</v>
      </c>
      <c r="P18" s="336" t="s">
        <v>123</v>
      </c>
      <c r="Q18" s="82"/>
      <c r="R18" s="101">
        <v>74</v>
      </c>
      <c r="S18" s="82">
        <v>2021</v>
      </c>
      <c r="T18" s="334" t="s">
        <v>124</v>
      </c>
      <c r="U18" s="82"/>
      <c r="V18" s="101">
        <v>14</v>
      </c>
      <c r="W18" s="82">
        <v>2013</v>
      </c>
      <c r="X18" s="334"/>
      <c r="Y18" s="80"/>
      <c r="Z18" s="101"/>
      <c r="AA18" s="80">
        <v>2019</v>
      </c>
      <c r="AB18" s="336" t="s">
        <v>123</v>
      </c>
      <c r="AC18" s="82"/>
    </row>
    <row r="19" spans="1:29" ht="15.75" customHeight="1" x14ac:dyDescent="0.2">
      <c r="A19" s="107" t="s">
        <v>125</v>
      </c>
      <c r="B19" s="102"/>
      <c r="C19" s="80"/>
      <c r="D19" s="83">
        <v>721214</v>
      </c>
      <c r="E19" s="80"/>
      <c r="F19" s="108">
        <v>1</v>
      </c>
      <c r="G19" s="109">
        <v>1</v>
      </c>
      <c r="H19" s="335"/>
      <c r="I19" s="82"/>
      <c r="J19" s="110">
        <v>1</v>
      </c>
      <c r="K19" s="109">
        <v>1</v>
      </c>
      <c r="L19" s="335"/>
      <c r="M19" s="82"/>
      <c r="N19" s="110">
        <v>0.9</v>
      </c>
      <c r="O19" s="111">
        <v>0</v>
      </c>
      <c r="P19" s="335"/>
      <c r="Q19" s="82"/>
      <c r="R19" s="110">
        <v>1</v>
      </c>
      <c r="S19" s="111">
        <v>1</v>
      </c>
      <c r="T19" s="335"/>
      <c r="U19" s="82"/>
      <c r="V19" s="110">
        <v>0</v>
      </c>
      <c r="W19" s="111">
        <v>0</v>
      </c>
      <c r="X19" s="335"/>
      <c r="Y19" s="80"/>
      <c r="Z19" s="108">
        <v>0.7</v>
      </c>
      <c r="AA19" s="109"/>
      <c r="AB19" s="335"/>
      <c r="AC19" s="82"/>
    </row>
    <row r="20" spans="1:29" ht="15.75" customHeight="1" x14ac:dyDescent="0.2">
      <c r="A20" s="107"/>
      <c r="B20" s="102"/>
      <c r="C20" s="80"/>
      <c r="D20" s="83">
        <v>721513</v>
      </c>
      <c r="E20" s="80"/>
      <c r="F20" s="101"/>
      <c r="G20" s="109"/>
      <c r="H20" s="335"/>
      <c r="I20" s="82"/>
      <c r="J20" s="101"/>
      <c r="K20" s="109"/>
      <c r="L20" s="335"/>
      <c r="M20" s="82"/>
      <c r="N20" s="101"/>
      <c r="O20" s="109"/>
      <c r="P20" s="335"/>
      <c r="Q20" s="82"/>
      <c r="R20" s="101"/>
      <c r="S20" s="80"/>
      <c r="T20" s="335"/>
      <c r="U20" s="82"/>
      <c r="V20" s="101"/>
      <c r="W20" s="109"/>
      <c r="X20" s="335"/>
      <c r="Y20" s="80"/>
      <c r="Z20" s="101"/>
      <c r="AA20" s="109"/>
      <c r="AB20" s="335"/>
      <c r="AC20" s="82"/>
    </row>
    <row r="21" spans="1:29" ht="15.75" customHeight="1" x14ac:dyDescent="0.2">
      <c r="A21" s="107"/>
      <c r="B21" s="102"/>
      <c r="C21" s="80"/>
      <c r="D21" s="83">
        <v>721516</v>
      </c>
      <c r="E21" s="80"/>
      <c r="F21" s="101"/>
      <c r="G21" s="109"/>
      <c r="H21" s="335"/>
      <c r="I21" s="82"/>
      <c r="J21" s="101"/>
      <c r="K21" s="109"/>
      <c r="L21" s="335"/>
      <c r="M21" s="82"/>
      <c r="N21" s="101"/>
      <c r="O21" s="109"/>
      <c r="P21" s="335"/>
      <c r="Q21" s="82"/>
      <c r="R21" s="101"/>
      <c r="S21" s="80"/>
      <c r="T21" s="335"/>
      <c r="U21" s="82"/>
      <c r="V21" s="101"/>
      <c r="W21" s="109"/>
      <c r="X21" s="335"/>
      <c r="Y21" s="80"/>
      <c r="Z21" s="101"/>
      <c r="AA21" s="109"/>
      <c r="AB21" s="335"/>
      <c r="AC21" s="82"/>
    </row>
    <row r="22" spans="1:29" ht="15.75" customHeight="1" x14ac:dyDescent="0.2">
      <c r="A22" s="107"/>
      <c r="B22" s="102"/>
      <c r="C22" s="80"/>
      <c r="D22" s="83">
        <v>721520</v>
      </c>
      <c r="E22" s="80"/>
      <c r="F22" s="101"/>
      <c r="G22" s="111"/>
      <c r="H22" s="335"/>
      <c r="I22" s="82"/>
      <c r="J22" s="101"/>
      <c r="K22" s="109"/>
      <c r="L22" s="335"/>
      <c r="M22" s="82"/>
      <c r="N22" s="101"/>
      <c r="O22" s="109"/>
      <c r="P22" s="335"/>
      <c r="Q22" s="82"/>
      <c r="R22" s="101"/>
      <c r="S22" s="80"/>
      <c r="T22" s="335"/>
      <c r="U22" s="82"/>
      <c r="V22" s="101"/>
      <c r="W22" s="109"/>
      <c r="X22" s="335"/>
      <c r="Y22" s="80"/>
      <c r="Z22" s="101"/>
      <c r="AA22" s="111"/>
      <c r="AB22" s="335"/>
      <c r="AC22" s="82"/>
    </row>
    <row r="23" spans="1:29" ht="15.75" customHeight="1" x14ac:dyDescent="0.2">
      <c r="A23" s="107"/>
      <c r="B23" s="102"/>
      <c r="C23" s="80"/>
      <c r="D23" s="83">
        <v>721524</v>
      </c>
      <c r="E23" s="80"/>
      <c r="F23" s="101"/>
      <c r="G23" s="111"/>
      <c r="H23" s="337"/>
      <c r="I23" s="82"/>
      <c r="J23" s="101"/>
      <c r="K23" s="109"/>
      <c r="L23" s="337"/>
      <c r="M23" s="82"/>
      <c r="N23" s="101"/>
      <c r="O23" s="109"/>
      <c r="P23" s="337"/>
      <c r="Q23" s="82"/>
      <c r="R23" s="101"/>
      <c r="S23" s="80"/>
      <c r="T23" s="337"/>
      <c r="U23" s="82"/>
      <c r="V23" s="101"/>
      <c r="W23" s="109"/>
      <c r="X23" s="337"/>
      <c r="Y23" s="80"/>
      <c r="Z23" s="101"/>
      <c r="AA23" s="111"/>
      <c r="AB23" s="337"/>
      <c r="AC23" s="82"/>
    </row>
    <row r="24" spans="1:29" ht="15.75" customHeight="1" x14ac:dyDescent="0.2">
      <c r="A24" s="101"/>
      <c r="B24" s="102"/>
      <c r="C24" s="80"/>
      <c r="D24" s="83">
        <v>721525</v>
      </c>
      <c r="E24" s="80"/>
      <c r="F24" s="101"/>
      <c r="G24" s="111"/>
      <c r="H24" s="335"/>
      <c r="I24" s="82"/>
      <c r="J24" s="101"/>
      <c r="K24" s="109"/>
      <c r="L24" s="335"/>
      <c r="M24" s="82"/>
      <c r="N24" s="101"/>
      <c r="O24" s="109"/>
      <c r="P24" s="335"/>
      <c r="Q24" s="82"/>
      <c r="R24" s="101"/>
      <c r="S24" s="80"/>
      <c r="T24" s="335"/>
      <c r="U24" s="82"/>
      <c r="V24" s="101"/>
      <c r="W24" s="109"/>
      <c r="X24" s="335"/>
      <c r="Y24" s="80"/>
      <c r="Z24" s="101"/>
      <c r="AA24" s="111"/>
      <c r="AB24" s="335"/>
      <c r="AC24" s="82"/>
    </row>
    <row r="25" spans="1:29" ht="15.75" customHeight="1" x14ac:dyDescent="0.2">
      <c r="A25" s="101"/>
      <c r="B25" s="102"/>
      <c r="C25" s="80"/>
      <c r="D25" s="83">
        <v>951219</v>
      </c>
      <c r="E25" s="80"/>
      <c r="F25" s="101"/>
      <c r="G25" s="111"/>
      <c r="H25" s="335"/>
      <c r="I25" s="82"/>
      <c r="J25" s="101"/>
      <c r="K25" s="109"/>
      <c r="L25" s="335"/>
      <c r="M25" s="82"/>
      <c r="N25" s="101"/>
      <c r="O25" s="109"/>
      <c r="P25" s="335"/>
      <c r="Q25" s="82"/>
      <c r="R25" s="101"/>
      <c r="S25" s="80"/>
      <c r="T25" s="335"/>
      <c r="U25" s="82"/>
      <c r="V25" s="101"/>
      <c r="W25" s="109"/>
      <c r="X25" s="335"/>
      <c r="Y25" s="80"/>
      <c r="Z25" s="101"/>
      <c r="AA25" s="111"/>
      <c r="AB25" s="335"/>
      <c r="AC25" s="82"/>
    </row>
    <row r="26" spans="1:29" ht="15.75" customHeight="1" x14ac:dyDescent="0.2">
      <c r="A26" s="101"/>
      <c r="B26" s="102"/>
      <c r="C26" s="80"/>
      <c r="D26" s="83"/>
      <c r="E26" s="80"/>
      <c r="F26" s="101"/>
      <c r="G26" s="111"/>
      <c r="H26" s="335"/>
      <c r="I26" s="82"/>
      <c r="J26" s="101"/>
      <c r="K26" s="109"/>
      <c r="L26" s="335"/>
      <c r="M26" s="82"/>
      <c r="N26" s="101"/>
      <c r="O26" s="109"/>
      <c r="P26" s="335"/>
      <c r="Q26" s="82"/>
      <c r="R26" s="101"/>
      <c r="S26" s="80"/>
      <c r="T26" s="335"/>
      <c r="U26" s="82"/>
      <c r="V26" s="101"/>
      <c r="W26" s="109"/>
      <c r="X26" s="335"/>
      <c r="Y26" s="80"/>
      <c r="Z26" s="101"/>
      <c r="AA26" s="111"/>
      <c r="AB26" s="335"/>
      <c r="AC26" s="82"/>
    </row>
    <row r="27" spans="1:29" ht="15.75" customHeight="1" x14ac:dyDescent="0.2">
      <c r="A27" s="101"/>
      <c r="B27" s="102"/>
      <c r="C27" s="80"/>
      <c r="D27" s="83"/>
      <c r="E27" s="80"/>
      <c r="F27" s="101"/>
      <c r="G27" s="111"/>
      <c r="H27" s="335"/>
      <c r="I27" s="82"/>
      <c r="J27" s="101"/>
      <c r="K27" s="109"/>
      <c r="L27" s="335"/>
      <c r="M27" s="82"/>
      <c r="N27" s="101"/>
      <c r="O27" s="109"/>
      <c r="P27" s="335"/>
      <c r="Q27" s="82"/>
      <c r="R27" s="101"/>
      <c r="S27" s="80"/>
      <c r="T27" s="335"/>
      <c r="U27" s="82"/>
      <c r="V27" s="101"/>
      <c r="W27" s="109"/>
      <c r="X27" s="335"/>
      <c r="Y27" s="80"/>
      <c r="Z27" s="101"/>
      <c r="AA27" s="111"/>
      <c r="AB27" s="335"/>
      <c r="AC27" s="82"/>
    </row>
    <row r="28" spans="1:29" ht="15.75" customHeight="1" x14ac:dyDescent="0.2">
      <c r="A28" s="112" t="s">
        <v>126</v>
      </c>
      <c r="B28" s="113"/>
      <c r="C28" s="80"/>
      <c r="D28" s="80"/>
      <c r="E28" s="80"/>
      <c r="F28" s="114" t="s">
        <v>113</v>
      </c>
      <c r="G28" s="115">
        <f>+ROUND(G17*G19*$B$99/(LOOKUP(G18,$A$62:$A$99,$B$62:$B$99)),0)</f>
        <v>2564476831</v>
      </c>
      <c r="H28" s="113">
        <f>+ROUND(G28/$B$98,2)</f>
        <v>2564.48</v>
      </c>
      <c r="I28" s="82"/>
      <c r="J28" s="114" t="s">
        <v>113</v>
      </c>
      <c r="K28" s="115">
        <f>+ROUND(K17*K19*$B$99/(LOOKUP(K18,$A$62:$A$99,$B$62:$B$99)),0)</f>
        <v>282002219</v>
      </c>
      <c r="L28" s="113">
        <f>+ROUND(K28/$B$98,2)</f>
        <v>282</v>
      </c>
      <c r="M28" s="82"/>
      <c r="N28" s="114" t="s">
        <v>113</v>
      </c>
      <c r="O28" s="115">
        <f>+ROUND(O17*O19*$B$99/(LOOKUP(O18,$A$62:$A$99,$B$62:$B$99)),0)</f>
        <v>0</v>
      </c>
      <c r="P28" s="113">
        <f>+ROUND(O28/$B$98,2)</f>
        <v>0</v>
      </c>
      <c r="Q28" s="82"/>
      <c r="R28" s="114" t="s">
        <v>113</v>
      </c>
      <c r="S28" s="115">
        <f>+ROUND(S17*S19*$B$99/(LOOKUP(S18,$A$62:$A$99,$B$62:$B$99)),0)</f>
        <v>712450717</v>
      </c>
      <c r="T28" s="113">
        <f>+ROUND(S28/$B$98,2)</f>
        <v>712.45</v>
      </c>
      <c r="U28" s="82"/>
      <c r="V28" s="114" t="s">
        <v>113</v>
      </c>
      <c r="W28" s="115">
        <f>+ROUND(W17*W19*$B$99/(LOOKUP(W18,$A$62:$A$99,$B$62:$B$99)),0)</f>
        <v>0</v>
      </c>
      <c r="X28" s="113">
        <f>+ROUND(W28/$B$98,2)</f>
        <v>0</v>
      </c>
      <c r="Y28" s="80"/>
      <c r="Z28" s="114" t="s">
        <v>113</v>
      </c>
      <c r="AA28" s="115">
        <f>+ROUND(AA17*AA19*$B$99/(LOOKUP(AA18,$A$62:$A$99,$B$62:$B$99)),0)</f>
        <v>0</v>
      </c>
      <c r="AB28" s="113">
        <f>+ROUND(AA28/$B$98,2)</f>
        <v>0</v>
      </c>
      <c r="AC28" s="82"/>
    </row>
    <row r="29" spans="1:29" ht="15.75" customHeight="1" x14ac:dyDescent="0.2">
      <c r="A29" s="80"/>
      <c r="B29" s="80"/>
      <c r="C29" s="80"/>
      <c r="D29" s="80"/>
      <c r="E29" s="80"/>
      <c r="F29" s="80"/>
      <c r="G29" s="80"/>
      <c r="H29" s="80"/>
      <c r="I29" s="82"/>
      <c r="J29" s="80"/>
      <c r="K29" s="80"/>
      <c r="L29" s="80"/>
      <c r="M29" s="82"/>
      <c r="N29" s="80"/>
      <c r="O29" s="80"/>
      <c r="P29" s="80"/>
      <c r="Q29" s="82"/>
      <c r="R29" s="80"/>
      <c r="S29" s="80"/>
      <c r="T29" s="80"/>
      <c r="U29" s="82"/>
      <c r="V29" s="80"/>
      <c r="W29" s="80"/>
      <c r="X29" s="80"/>
      <c r="Y29" s="80"/>
      <c r="Z29" s="80"/>
      <c r="AA29" s="80"/>
      <c r="AB29" s="80"/>
      <c r="AC29" s="82"/>
    </row>
    <row r="30" spans="1:29" ht="15.75" customHeight="1" x14ac:dyDescent="0.2">
      <c r="A30" s="96" t="s">
        <v>127</v>
      </c>
      <c r="B30" s="97"/>
      <c r="C30" s="80"/>
      <c r="D30" s="80"/>
      <c r="E30" s="80"/>
      <c r="F30" s="99"/>
      <c r="G30" s="100" t="s">
        <v>127</v>
      </c>
      <c r="H30" s="97"/>
      <c r="I30" s="82"/>
      <c r="J30" s="99"/>
      <c r="K30" s="100" t="s">
        <v>127</v>
      </c>
      <c r="L30" s="97"/>
      <c r="M30" s="82"/>
      <c r="N30" s="99"/>
      <c r="O30" s="100" t="s">
        <v>127</v>
      </c>
      <c r="P30" s="97"/>
      <c r="Q30" s="82"/>
      <c r="R30" s="99"/>
      <c r="S30" s="100" t="s">
        <v>127</v>
      </c>
      <c r="T30" s="97"/>
      <c r="U30" s="82"/>
      <c r="V30" s="99"/>
      <c r="W30" s="100" t="s">
        <v>127</v>
      </c>
      <c r="X30" s="97"/>
      <c r="Y30" s="80"/>
      <c r="Z30" s="99"/>
      <c r="AA30" s="100" t="s">
        <v>127</v>
      </c>
      <c r="AB30" s="97"/>
      <c r="AC30" s="82"/>
    </row>
    <row r="31" spans="1:29" ht="15.75" customHeight="1" x14ac:dyDescent="0.2">
      <c r="A31" s="101"/>
      <c r="B31" s="102"/>
      <c r="C31" s="80"/>
      <c r="D31" s="80"/>
      <c r="E31" s="80"/>
      <c r="F31" s="101"/>
      <c r="G31" s="80"/>
      <c r="H31" s="102"/>
      <c r="I31" s="82"/>
      <c r="J31" s="101"/>
      <c r="K31" s="80"/>
      <c r="L31" s="102"/>
      <c r="M31" s="82"/>
      <c r="N31" s="101"/>
      <c r="O31" s="80"/>
      <c r="P31" s="102"/>
      <c r="Q31" s="82"/>
      <c r="R31" s="101"/>
      <c r="S31" s="80"/>
      <c r="T31" s="102"/>
      <c r="U31" s="82"/>
      <c r="V31" s="101"/>
      <c r="W31" s="80"/>
      <c r="X31" s="102"/>
      <c r="Y31" s="80"/>
      <c r="Z31" s="101"/>
      <c r="AA31" s="80"/>
      <c r="AB31" s="102"/>
      <c r="AC31" s="82"/>
    </row>
    <row r="32" spans="1:29" ht="15.75" customHeight="1" x14ac:dyDescent="0.2">
      <c r="A32" s="101" t="s">
        <v>117</v>
      </c>
      <c r="B32" s="102"/>
      <c r="C32" s="80"/>
      <c r="D32" s="80"/>
      <c r="E32" s="80"/>
      <c r="F32" s="103" t="s">
        <v>118</v>
      </c>
      <c r="G32" s="104">
        <v>0</v>
      </c>
      <c r="H32" s="105" t="s">
        <v>128</v>
      </c>
      <c r="I32" s="82"/>
      <c r="J32" s="103" t="s">
        <v>118</v>
      </c>
      <c r="K32" s="106">
        <v>69642868</v>
      </c>
      <c r="L32" s="105"/>
      <c r="M32" s="82"/>
      <c r="N32" s="103" t="s">
        <v>118</v>
      </c>
      <c r="O32" s="106">
        <v>89852703</v>
      </c>
      <c r="P32" s="105"/>
      <c r="Q32" s="82"/>
      <c r="R32" s="103" t="s">
        <v>118</v>
      </c>
      <c r="S32" s="106">
        <v>0</v>
      </c>
      <c r="T32" s="105"/>
      <c r="U32" s="82"/>
      <c r="V32" s="103" t="s">
        <v>118</v>
      </c>
      <c r="W32" s="106">
        <v>233225354</v>
      </c>
      <c r="X32" s="105" t="s">
        <v>119</v>
      </c>
      <c r="Y32" s="80"/>
      <c r="Z32" s="103" t="s">
        <v>118</v>
      </c>
      <c r="AA32" s="104">
        <v>173255153</v>
      </c>
      <c r="AB32" s="105"/>
      <c r="AC32" s="82"/>
    </row>
    <row r="33" spans="1:29" ht="15" customHeight="1" x14ac:dyDescent="0.2">
      <c r="A33" s="101" t="s">
        <v>120</v>
      </c>
      <c r="B33" s="102"/>
      <c r="C33" s="80"/>
      <c r="D33" s="80"/>
      <c r="E33" s="80"/>
      <c r="F33" s="101" t="s">
        <v>129</v>
      </c>
      <c r="G33" s="80">
        <v>2000</v>
      </c>
      <c r="H33" s="334" t="s">
        <v>130</v>
      </c>
      <c r="I33" s="82"/>
      <c r="J33" s="101">
        <v>9</v>
      </c>
      <c r="K33" s="82">
        <v>2011</v>
      </c>
      <c r="L33" s="334" t="s">
        <v>131</v>
      </c>
      <c r="M33" s="82"/>
      <c r="N33" s="101"/>
      <c r="O33" s="82">
        <v>2014</v>
      </c>
      <c r="P33" s="336" t="s">
        <v>132</v>
      </c>
      <c r="Q33" s="82"/>
      <c r="R33" s="101">
        <v>20</v>
      </c>
      <c r="S33" s="82">
        <v>2000</v>
      </c>
      <c r="T33" s="334" t="s">
        <v>124</v>
      </c>
      <c r="U33" s="82"/>
      <c r="V33" s="101">
        <v>20</v>
      </c>
      <c r="W33" s="82">
        <v>2015</v>
      </c>
      <c r="X33" s="334" t="s">
        <v>133</v>
      </c>
      <c r="Y33" s="80"/>
      <c r="Z33" s="101"/>
      <c r="AA33" s="80">
        <v>2019</v>
      </c>
      <c r="AB33" s="336" t="s">
        <v>132</v>
      </c>
      <c r="AC33" s="82"/>
    </row>
    <row r="34" spans="1:29" ht="15.75" customHeight="1" x14ac:dyDescent="0.2">
      <c r="A34" s="107" t="s">
        <v>125</v>
      </c>
      <c r="B34" s="102"/>
      <c r="C34" s="80"/>
      <c r="D34" s="80"/>
      <c r="E34" s="80"/>
      <c r="F34" s="108">
        <v>0</v>
      </c>
      <c r="G34" s="109">
        <v>0</v>
      </c>
      <c r="H34" s="335"/>
      <c r="I34" s="82"/>
      <c r="J34" s="110">
        <v>1</v>
      </c>
      <c r="K34" s="111">
        <v>1</v>
      </c>
      <c r="L34" s="335"/>
      <c r="M34" s="82"/>
      <c r="N34" s="110">
        <v>1</v>
      </c>
      <c r="O34" s="111">
        <v>0</v>
      </c>
      <c r="P34" s="335"/>
      <c r="Q34" s="82"/>
      <c r="R34" s="108"/>
      <c r="S34" s="111">
        <v>0</v>
      </c>
      <c r="T34" s="335"/>
      <c r="U34" s="82"/>
      <c r="V34" s="108">
        <v>1</v>
      </c>
      <c r="W34" s="111">
        <v>1</v>
      </c>
      <c r="X34" s="335"/>
      <c r="Y34" s="80"/>
      <c r="Z34" s="108">
        <v>1</v>
      </c>
      <c r="AA34" s="109"/>
      <c r="AB34" s="335"/>
      <c r="AC34" s="82"/>
    </row>
    <row r="35" spans="1:29" ht="19.5" customHeight="1" x14ac:dyDescent="0.2">
      <c r="A35" s="107"/>
      <c r="B35" s="102"/>
      <c r="C35" s="80"/>
      <c r="D35" s="80"/>
      <c r="E35" s="80"/>
      <c r="F35" s="101"/>
      <c r="G35" s="109"/>
      <c r="H35" s="335"/>
      <c r="I35" s="82"/>
      <c r="J35" s="101"/>
      <c r="K35" s="109"/>
      <c r="L35" s="335"/>
      <c r="M35" s="82"/>
      <c r="N35" s="101"/>
      <c r="O35" s="109"/>
      <c r="P35" s="335"/>
      <c r="Q35" s="82"/>
      <c r="R35" s="101"/>
      <c r="S35" s="109"/>
      <c r="T35" s="335"/>
      <c r="U35" s="82"/>
      <c r="V35" s="101"/>
      <c r="W35" s="109"/>
      <c r="X35" s="335"/>
      <c r="Y35" s="80"/>
      <c r="Z35" s="101"/>
      <c r="AA35" s="109"/>
      <c r="AB35" s="335"/>
      <c r="AC35" s="82"/>
    </row>
    <row r="36" spans="1:29" ht="19.5" customHeight="1" x14ac:dyDescent="0.2">
      <c r="A36" s="107"/>
      <c r="B36" s="102"/>
      <c r="C36" s="80"/>
      <c r="D36" s="80"/>
      <c r="E36" s="80"/>
      <c r="F36" s="101"/>
      <c r="G36" s="109"/>
      <c r="H36" s="335"/>
      <c r="I36" s="82"/>
      <c r="J36" s="101"/>
      <c r="K36" s="109"/>
      <c r="L36" s="335"/>
      <c r="M36" s="82"/>
      <c r="N36" s="101"/>
      <c r="O36" s="109"/>
      <c r="P36" s="335"/>
      <c r="Q36" s="82"/>
      <c r="R36" s="101"/>
      <c r="S36" s="109"/>
      <c r="T36" s="335"/>
      <c r="U36" s="82"/>
      <c r="V36" s="101"/>
      <c r="W36" s="109"/>
      <c r="X36" s="335"/>
      <c r="Y36" s="80"/>
      <c r="Z36" s="101"/>
      <c r="AA36" s="109"/>
      <c r="AB36" s="335"/>
      <c r="AC36" s="82"/>
    </row>
    <row r="37" spans="1:29" ht="19.5" customHeight="1" x14ac:dyDescent="0.2">
      <c r="A37" s="107"/>
      <c r="B37" s="102"/>
      <c r="C37" s="80"/>
      <c r="D37" s="80"/>
      <c r="E37" s="80"/>
      <c r="F37" s="101"/>
      <c r="G37" s="109"/>
      <c r="H37" s="335"/>
      <c r="I37" s="82"/>
      <c r="J37" s="101"/>
      <c r="K37" s="109"/>
      <c r="L37" s="335"/>
      <c r="M37" s="82"/>
      <c r="N37" s="101"/>
      <c r="O37" s="109"/>
      <c r="P37" s="335"/>
      <c r="Q37" s="82"/>
      <c r="R37" s="101"/>
      <c r="S37" s="109"/>
      <c r="T37" s="335"/>
      <c r="U37" s="82"/>
      <c r="V37" s="101"/>
      <c r="W37" s="109"/>
      <c r="X37" s="335"/>
      <c r="Y37" s="80"/>
      <c r="Z37" s="101"/>
      <c r="AA37" s="109"/>
      <c r="AB37" s="335"/>
      <c r="AC37" s="82"/>
    </row>
    <row r="38" spans="1:29" ht="19.5" customHeight="1" x14ac:dyDescent="0.2">
      <c r="A38" s="107"/>
      <c r="B38" s="102"/>
      <c r="C38" s="80"/>
      <c r="D38" s="80"/>
      <c r="E38" s="80"/>
      <c r="F38" s="101"/>
      <c r="G38" s="109"/>
      <c r="H38" s="337"/>
      <c r="I38" s="82"/>
      <c r="J38" s="101"/>
      <c r="K38" s="109"/>
      <c r="L38" s="337"/>
      <c r="M38" s="82"/>
      <c r="N38" s="101"/>
      <c r="O38" s="109"/>
      <c r="P38" s="337"/>
      <c r="Q38" s="82"/>
      <c r="R38" s="101"/>
      <c r="S38" s="109"/>
      <c r="T38" s="337"/>
      <c r="U38" s="82"/>
      <c r="V38" s="101"/>
      <c r="W38" s="109"/>
      <c r="X38" s="337"/>
      <c r="Y38" s="80"/>
      <c r="Z38" s="101"/>
      <c r="AA38" s="109"/>
      <c r="AB38" s="337"/>
      <c r="AC38" s="82"/>
    </row>
    <row r="39" spans="1:29" ht="19.5" customHeight="1" x14ac:dyDescent="0.2">
      <c r="A39" s="101"/>
      <c r="B39" s="102"/>
      <c r="C39" s="80"/>
      <c r="D39" s="80"/>
      <c r="E39" s="80"/>
      <c r="F39" s="101"/>
      <c r="G39" s="109"/>
      <c r="H39" s="335"/>
      <c r="I39" s="82"/>
      <c r="J39" s="101"/>
      <c r="K39" s="109"/>
      <c r="L39" s="335"/>
      <c r="M39" s="82"/>
      <c r="N39" s="101"/>
      <c r="O39" s="109"/>
      <c r="P39" s="335"/>
      <c r="Q39" s="82"/>
      <c r="R39" s="101"/>
      <c r="S39" s="109"/>
      <c r="T39" s="335"/>
      <c r="U39" s="82"/>
      <c r="V39" s="101"/>
      <c r="W39" s="109"/>
      <c r="X39" s="335"/>
      <c r="Y39" s="80"/>
      <c r="Z39" s="101"/>
      <c r="AA39" s="109"/>
      <c r="AB39" s="335"/>
      <c r="AC39" s="82"/>
    </row>
    <row r="40" spans="1:29" ht="19.5" customHeight="1" x14ac:dyDescent="0.2">
      <c r="A40" s="101"/>
      <c r="B40" s="102"/>
      <c r="C40" s="80"/>
      <c r="D40" s="80"/>
      <c r="E40" s="80"/>
      <c r="F40" s="101"/>
      <c r="G40" s="109"/>
      <c r="H40" s="335"/>
      <c r="I40" s="82"/>
      <c r="J40" s="101"/>
      <c r="K40" s="109"/>
      <c r="L40" s="335"/>
      <c r="M40" s="82"/>
      <c r="N40" s="101"/>
      <c r="O40" s="109"/>
      <c r="P40" s="335"/>
      <c r="Q40" s="82"/>
      <c r="R40" s="101"/>
      <c r="S40" s="109"/>
      <c r="T40" s="335"/>
      <c r="U40" s="82"/>
      <c r="V40" s="101"/>
      <c r="W40" s="109"/>
      <c r="X40" s="335"/>
      <c r="Y40" s="80"/>
      <c r="Z40" s="101"/>
      <c r="AA40" s="109"/>
      <c r="AB40" s="335"/>
      <c r="AC40" s="82"/>
    </row>
    <row r="41" spans="1:29" ht="19.5" customHeight="1" x14ac:dyDescent="0.2">
      <c r="A41" s="101"/>
      <c r="B41" s="102"/>
      <c r="C41" s="80"/>
      <c r="D41" s="80"/>
      <c r="E41" s="80"/>
      <c r="F41" s="101"/>
      <c r="G41" s="109"/>
      <c r="H41" s="335"/>
      <c r="I41" s="82"/>
      <c r="J41" s="101"/>
      <c r="K41" s="109"/>
      <c r="L41" s="335"/>
      <c r="M41" s="82"/>
      <c r="N41" s="101"/>
      <c r="O41" s="109"/>
      <c r="P41" s="335"/>
      <c r="Q41" s="82"/>
      <c r="R41" s="101"/>
      <c r="S41" s="109"/>
      <c r="T41" s="335"/>
      <c r="U41" s="82"/>
      <c r="V41" s="101"/>
      <c r="W41" s="109"/>
      <c r="X41" s="335"/>
      <c r="Y41" s="80"/>
      <c r="Z41" s="101"/>
      <c r="AA41" s="109"/>
      <c r="AB41" s="335"/>
      <c r="AC41" s="82"/>
    </row>
    <row r="42" spans="1:29" ht="19.5" customHeight="1" x14ac:dyDescent="0.2">
      <c r="A42" s="101"/>
      <c r="B42" s="102"/>
      <c r="C42" s="80"/>
      <c r="D42" s="80"/>
      <c r="E42" s="80"/>
      <c r="F42" s="101"/>
      <c r="G42" s="109"/>
      <c r="H42" s="335"/>
      <c r="I42" s="82"/>
      <c r="J42" s="101"/>
      <c r="K42" s="109"/>
      <c r="L42" s="335"/>
      <c r="M42" s="82"/>
      <c r="N42" s="101"/>
      <c r="O42" s="109"/>
      <c r="P42" s="335"/>
      <c r="Q42" s="82"/>
      <c r="R42" s="101"/>
      <c r="S42" s="109"/>
      <c r="T42" s="335"/>
      <c r="U42" s="82"/>
      <c r="V42" s="101"/>
      <c r="W42" s="109"/>
      <c r="X42" s="335"/>
      <c r="Y42" s="80"/>
      <c r="Z42" s="101"/>
      <c r="AA42" s="109"/>
      <c r="AB42" s="335"/>
      <c r="AC42" s="82"/>
    </row>
    <row r="43" spans="1:29" ht="15.75" customHeight="1" x14ac:dyDescent="0.2">
      <c r="A43" s="112" t="s">
        <v>126</v>
      </c>
      <c r="B43" s="113"/>
      <c r="C43" s="80"/>
      <c r="D43" s="80"/>
      <c r="E43" s="80"/>
      <c r="F43" s="114" t="s">
        <v>113</v>
      </c>
      <c r="G43" s="115">
        <f>+ROUND(G32*G34*$B$99/(LOOKUP(G33,$A$62:$A$99,$B$62:$B$99)),0)</f>
        <v>0</v>
      </c>
      <c r="H43" s="113">
        <f>+ROUND(G43/$B$98,2)</f>
        <v>0</v>
      </c>
      <c r="I43" s="82"/>
      <c r="J43" s="114" t="s">
        <v>113</v>
      </c>
      <c r="K43" s="115">
        <f>+ROUND(K32*K34*$B$99/(LOOKUP(K33,$A$62:$A$99,$B$62:$B$99)),0)</f>
        <v>145110980</v>
      </c>
      <c r="L43" s="113">
        <f>+ROUND(K43/$B$98,2)</f>
        <v>145.11000000000001</v>
      </c>
      <c r="M43" s="82"/>
      <c r="N43" s="114" t="s">
        <v>113</v>
      </c>
      <c r="O43" s="115">
        <f>+ROUND(O32*O34*$B$99/(LOOKUP(O33,$A$62:$A$99,$B$62:$B$99)),0)</f>
        <v>0</v>
      </c>
      <c r="P43" s="113">
        <f>+ROUND(O43/$B$98,2)</f>
        <v>0</v>
      </c>
      <c r="Q43" s="82"/>
      <c r="R43" s="114" t="s">
        <v>113</v>
      </c>
      <c r="S43" s="115">
        <f>+ROUND(S32*S34*$B$99/(LOOKUP(S33,$A$62:$A$99,$B$62:$B$99)),0)</f>
        <v>0</v>
      </c>
      <c r="T43" s="113">
        <f>+ROUND(S43/$B$98,2)</f>
        <v>0</v>
      </c>
      <c r="U43" s="82"/>
      <c r="V43" s="114" t="s">
        <v>113</v>
      </c>
      <c r="W43" s="115">
        <f>+ROUND(W32*W34*$B$99/(LOOKUP(W33,$A$62:$A$99,$B$62:$B$99)),0)</f>
        <v>403941173</v>
      </c>
      <c r="X43" s="113">
        <f>+ROUND(W43/$B$98,2)</f>
        <v>403.94</v>
      </c>
      <c r="Y43" s="80"/>
      <c r="Z43" s="114" t="s">
        <v>113</v>
      </c>
      <c r="AA43" s="115">
        <f>+ROUND(AA32*AA34*$B$99/(LOOKUP(AA33,$A$62:$A$99,$B$62:$B$99)),0)</f>
        <v>0</v>
      </c>
      <c r="AB43" s="113">
        <f>+ROUND(AA43/$B$98,2)</f>
        <v>0</v>
      </c>
      <c r="AC43" s="82"/>
    </row>
    <row r="44" spans="1:29" ht="15.75" customHeight="1" x14ac:dyDescent="0.2">
      <c r="A44" s="80"/>
      <c r="B44" s="80"/>
      <c r="C44" s="80"/>
      <c r="D44" s="80"/>
      <c r="E44" s="80"/>
      <c r="F44" s="80"/>
      <c r="G44" s="80"/>
      <c r="H44" s="80"/>
      <c r="I44" s="82"/>
      <c r="J44" s="80"/>
      <c r="K44" s="80"/>
      <c r="L44" s="80"/>
      <c r="M44" s="82"/>
      <c r="N44" s="80"/>
      <c r="O44" s="80"/>
      <c r="P44" s="80"/>
      <c r="Q44" s="82"/>
      <c r="R44" s="80"/>
      <c r="S44" s="80"/>
      <c r="T44" s="80"/>
      <c r="U44" s="82"/>
      <c r="V44" s="80"/>
      <c r="W44" s="80"/>
      <c r="X44" s="80"/>
      <c r="Y44" s="80"/>
      <c r="Z44" s="80"/>
      <c r="AA44" s="80"/>
      <c r="AB44" s="80"/>
      <c r="AC44" s="82"/>
    </row>
    <row r="45" spans="1:29" ht="15.75" customHeight="1" x14ac:dyDescent="0.2">
      <c r="A45" s="96" t="s">
        <v>134</v>
      </c>
      <c r="B45" s="97"/>
      <c r="C45" s="80"/>
      <c r="D45" s="80"/>
      <c r="E45" s="80"/>
      <c r="F45" s="99"/>
      <c r="G45" s="100" t="s">
        <v>134</v>
      </c>
      <c r="H45" s="97"/>
      <c r="I45" s="82"/>
      <c r="J45" s="99"/>
      <c r="K45" s="100" t="s">
        <v>134</v>
      </c>
      <c r="L45" s="97"/>
      <c r="M45" s="82"/>
      <c r="N45" s="99"/>
      <c r="O45" s="100" t="s">
        <v>134</v>
      </c>
      <c r="P45" s="97"/>
      <c r="Q45" s="82"/>
      <c r="R45" s="99"/>
      <c r="S45" s="100" t="s">
        <v>134</v>
      </c>
      <c r="T45" s="97"/>
      <c r="U45" s="82"/>
      <c r="V45" s="99"/>
      <c r="W45" s="100" t="s">
        <v>134</v>
      </c>
      <c r="X45" s="97"/>
      <c r="Y45" s="80"/>
      <c r="Z45" s="99"/>
      <c r="AA45" s="100" t="s">
        <v>134</v>
      </c>
      <c r="AB45" s="97"/>
      <c r="AC45" s="82"/>
    </row>
    <row r="46" spans="1:29" ht="15.75" customHeight="1" x14ac:dyDescent="0.2">
      <c r="A46" s="101"/>
      <c r="B46" s="102"/>
      <c r="C46" s="80"/>
      <c r="D46" s="80"/>
      <c r="E46" s="80"/>
      <c r="F46" s="101"/>
      <c r="G46" s="80"/>
      <c r="H46" s="102"/>
      <c r="I46" s="82"/>
      <c r="J46" s="101"/>
      <c r="K46" s="80"/>
      <c r="L46" s="102"/>
      <c r="M46" s="82"/>
      <c r="N46" s="101"/>
      <c r="O46" s="80"/>
      <c r="P46" s="102"/>
      <c r="Q46" s="82"/>
      <c r="R46" s="101"/>
      <c r="S46" s="80"/>
      <c r="T46" s="102"/>
      <c r="U46" s="82"/>
      <c r="V46" s="101"/>
      <c r="W46" s="80"/>
      <c r="X46" s="102"/>
      <c r="Y46" s="80"/>
      <c r="Z46" s="101"/>
      <c r="AA46" s="80"/>
      <c r="AB46" s="102"/>
      <c r="AC46" s="82"/>
    </row>
    <row r="47" spans="1:29" ht="15.75" customHeight="1" x14ac:dyDescent="0.2">
      <c r="A47" s="101" t="s">
        <v>117</v>
      </c>
      <c r="B47" s="102"/>
      <c r="C47" s="80"/>
      <c r="D47" s="80"/>
      <c r="E47" s="80"/>
      <c r="F47" s="103" t="s">
        <v>118</v>
      </c>
      <c r="G47" s="106">
        <v>0</v>
      </c>
      <c r="H47" s="105" t="s">
        <v>128</v>
      </c>
      <c r="I47" s="82"/>
      <c r="J47" s="103" t="s">
        <v>118</v>
      </c>
      <c r="K47" s="106">
        <v>153486000</v>
      </c>
      <c r="L47" s="105"/>
      <c r="M47" s="82"/>
      <c r="N47" s="103" t="s">
        <v>118</v>
      </c>
      <c r="O47" s="106">
        <v>0</v>
      </c>
      <c r="P47" s="105"/>
      <c r="Q47" s="82"/>
      <c r="R47" s="103" t="s">
        <v>118</v>
      </c>
      <c r="S47" s="106">
        <v>0</v>
      </c>
      <c r="T47" s="105"/>
      <c r="U47" s="82"/>
      <c r="V47" s="103" t="s">
        <v>118</v>
      </c>
      <c r="W47" s="106">
        <v>0</v>
      </c>
      <c r="X47" s="105" t="s">
        <v>119</v>
      </c>
      <c r="Y47" s="80"/>
      <c r="Z47" s="103" t="s">
        <v>118</v>
      </c>
      <c r="AA47" s="106">
        <v>0</v>
      </c>
      <c r="AB47" s="105"/>
      <c r="AC47" s="82"/>
    </row>
    <row r="48" spans="1:29" ht="15" customHeight="1" x14ac:dyDescent="0.2">
      <c r="A48" s="101" t="s">
        <v>120</v>
      </c>
      <c r="B48" s="102"/>
      <c r="C48" s="80"/>
      <c r="D48" s="80"/>
      <c r="E48" s="80"/>
      <c r="F48" s="101" t="s">
        <v>129</v>
      </c>
      <c r="G48" s="82">
        <v>2000</v>
      </c>
      <c r="H48" s="334" t="s">
        <v>135</v>
      </c>
      <c r="I48" s="82"/>
      <c r="J48" s="101">
        <v>26</v>
      </c>
      <c r="K48" s="82">
        <v>1999</v>
      </c>
      <c r="L48" s="334" t="s">
        <v>136</v>
      </c>
      <c r="M48" s="82"/>
      <c r="N48" s="101"/>
      <c r="O48" s="82">
        <v>2000</v>
      </c>
      <c r="P48" s="334"/>
      <c r="Q48" s="82"/>
      <c r="R48" s="101"/>
      <c r="S48" s="82">
        <v>2000</v>
      </c>
      <c r="T48" s="334" t="s">
        <v>124</v>
      </c>
      <c r="U48" s="82"/>
      <c r="V48" s="101" t="s">
        <v>129</v>
      </c>
      <c r="W48" s="82">
        <v>2000</v>
      </c>
      <c r="X48" s="334" t="s">
        <v>137</v>
      </c>
      <c r="Y48" s="80"/>
      <c r="Z48" s="101"/>
      <c r="AA48" s="82">
        <v>2000</v>
      </c>
      <c r="AB48" s="334"/>
      <c r="AC48" s="82"/>
    </row>
    <row r="49" spans="1:29" ht="15" customHeight="1" x14ac:dyDescent="0.2">
      <c r="A49" s="107" t="s">
        <v>125</v>
      </c>
      <c r="B49" s="102"/>
      <c r="C49" s="80"/>
      <c r="D49" s="80"/>
      <c r="E49" s="80"/>
      <c r="F49" s="110">
        <v>0</v>
      </c>
      <c r="G49" s="111">
        <v>0</v>
      </c>
      <c r="H49" s="335"/>
      <c r="I49" s="82"/>
      <c r="J49" s="110">
        <v>1</v>
      </c>
      <c r="K49" s="111">
        <v>1</v>
      </c>
      <c r="L49" s="335"/>
      <c r="M49" s="82"/>
      <c r="N49" s="110"/>
      <c r="O49" s="111">
        <v>0</v>
      </c>
      <c r="P49" s="335"/>
      <c r="Q49" s="82"/>
      <c r="R49" s="108"/>
      <c r="S49" s="109">
        <v>0</v>
      </c>
      <c r="T49" s="335"/>
      <c r="U49" s="82"/>
      <c r="V49" s="110">
        <v>0.7</v>
      </c>
      <c r="W49" s="111">
        <v>0</v>
      </c>
      <c r="X49" s="335"/>
      <c r="Y49" s="80"/>
      <c r="Z49" s="110">
        <v>0</v>
      </c>
      <c r="AA49" s="111">
        <v>0</v>
      </c>
      <c r="AB49" s="335"/>
      <c r="AC49" s="82"/>
    </row>
    <row r="50" spans="1:29" ht="15" customHeight="1" x14ac:dyDescent="0.2">
      <c r="A50" s="107"/>
      <c r="B50" s="102"/>
      <c r="C50" s="80"/>
      <c r="D50" s="80"/>
      <c r="E50" s="80"/>
      <c r="F50" s="101"/>
      <c r="G50" s="109"/>
      <c r="H50" s="335"/>
      <c r="I50" s="82"/>
      <c r="J50" s="101"/>
      <c r="K50" s="109"/>
      <c r="L50" s="335"/>
      <c r="M50" s="82"/>
      <c r="N50" s="101"/>
      <c r="O50" s="109"/>
      <c r="P50" s="335"/>
      <c r="Q50" s="82"/>
      <c r="R50" s="101"/>
      <c r="S50" s="109"/>
      <c r="T50" s="335"/>
      <c r="U50" s="82"/>
      <c r="V50" s="101"/>
      <c r="W50" s="109"/>
      <c r="X50" s="335"/>
      <c r="Y50" s="80"/>
      <c r="Z50" s="101"/>
      <c r="AA50" s="109"/>
      <c r="AB50" s="335"/>
      <c r="AC50" s="82"/>
    </row>
    <row r="51" spans="1:29" ht="15" customHeight="1" x14ac:dyDescent="0.2">
      <c r="A51" s="107"/>
      <c r="B51" s="102"/>
      <c r="C51" s="80"/>
      <c r="D51" s="80"/>
      <c r="E51" s="80"/>
      <c r="F51" s="101"/>
      <c r="G51" s="109"/>
      <c r="H51" s="335"/>
      <c r="I51" s="82"/>
      <c r="J51" s="101"/>
      <c r="K51" s="109"/>
      <c r="L51" s="335"/>
      <c r="M51" s="82"/>
      <c r="N51" s="101"/>
      <c r="O51" s="109"/>
      <c r="P51" s="335"/>
      <c r="Q51" s="82"/>
      <c r="R51" s="101"/>
      <c r="S51" s="109"/>
      <c r="T51" s="335"/>
      <c r="U51" s="82"/>
      <c r="V51" s="101"/>
      <c r="W51" s="109"/>
      <c r="X51" s="335"/>
      <c r="Y51" s="80"/>
      <c r="Z51" s="101"/>
      <c r="AA51" s="109"/>
      <c r="AB51" s="335"/>
      <c r="AC51" s="82"/>
    </row>
    <row r="52" spans="1:29" ht="15" customHeight="1" x14ac:dyDescent="0.2">
      <c r="A52" s="107"/>
      <c r="B52" s="102"/>
      <c r="C52" s="80"/>
      <c r="D52" s="80"/>
      <c r="E52" s="80"/>
      <c r="F52" s="101"/>
      <c r="G52" s="109"/>
      <c r="H52" s="335"/>
      <c r="I52" s="82"/>
      <c r="J52" s="101"/>
      <c r="K52" s="109"/>
      <c r="L52" s="335"/>
      <c r="M52" s="82"/>
      <c r="N52" s="101"/>
      <c r="O52" s="109"/>
      <c r="P52" s="335"/>
      <c r="Q52" s="82"/>
      <c r="R52" s="101"/>
      <c r="S52" s="109"/>
      <c r="T52" s="335"/>
      <c r="U52" s="82"/>
      <c r="V52" s="101"/>
      <c r="W52" s="109"/>
      <c r="X52" s="335"/>
      <c r="Y52" s="80"/>
      <c r="Z52" s="101"/>
      <c r="AA52" s="109"/>
      <c r="AB52" s="335"/>
      <c r="AC52" s="82"/>
    </row>
    <row r="53" spans="1:29" ht="15" customHeight="1" x14ac:dyDescent="0.2">
      <c r="A53" s="107"/>
      <c r="B53" s="102"/>
      <c r="C53" s="80"/>
      <c r="D53" s="80"/>
      <c r="E53" s="80"/>
      <c r="F53" s="101"/>
      <c r="G53" s="109"/>
      <c r="H53" s="337"/>
      <c r="I53" s="82"/>
      <c r="J53" s="101"/>
      <c r="K53" s="109"/>
      <c r="L53" s="337"/>
      <c r="M53" s="82"/>
      <c r="N53" s="101"/>
      <c r="O53" s="109"/>
      <c r="P53" s="337"/>
      <c r="Q53" s="82"/>
      <c r="R53" s="101"/>
      <c r="S53" s="109"/>
      <c r="T53" s="337"/>
      <c r="U53" s="82"/>
      <c r="V53" s="101"/>
      <c r="W53" s="109"/>
      <c r="X53" s="337"/>
      <c r="Y53" s="80"/>
      <c r="Z53" s="101"/>
      <c r="AA53" s="109"/>
      <c r="AB53" s="337"/>
      <c r="AC53" s="82"/>
    </row>
    <row r="54" spans="1:29" ht="15" customHeight="1" x14ac:dyDescent="0.2">
      <c r="A54" s="101"/>
      <c r="B54" s="102"/>
      <c r="C54" s="80"/>
      <c r="D54" s="80"/>
      <c r="E54" s="80"/>
      <c r="F54" s="101"/>
      <c r="G54" s="109"/>
      <c r="H54" s="335"/>
      <c r="I54" s="82"/>
      <c r="J54" s="101"/>
      <c r="K54" s="109"/>
      <c r="L54" s="335"/>
      <c r="M54" s="82"/>
      <c r="N54" s="101"/>
      <c r="O54" s="109"/>
      <c r="P54" s="335"/>
      <c r="Q54" s="82"/>
      <c r="R54" s="101"/>
      <c r="S54" s="109"/>
      <c r="T54" s="335"/>
      <c r="U54" s="82"/>
      <c r="V54" s="101"/>
      <c r="W54" s="109"/>
      <c r="X54" s="335"/>
      <c r="Y54" s="80"/>
      <c r="Z54" s="101"/>
      <c r="AA54" s="109"/>
      <c r="AB54" s="335"/>
      <c r="AC54" s="82"/>
    </row>
    <row r="55" spans="1:29" ht="15" customHeight="1" x14ac:dyDescent="0.2">
      <c r="A55" s="101"/>
      <c r="B55" s="102"/>
      <c r="C55" s="80"/>
      <c r="D55" s="80"/>
      <c r="E55" s="80"/>
      <c r="F55" s="101"/>
      <c r="G55" s="109"/>
      <c r="H55" s="335"/>
      <c r="I55" s="82"/>
      <c r="J55" s="101"/>
      <c r="K55" s="109"/>
      <c r="L55" s="335"/>
      <c r="M55" s="82"/>
      <c r="N55" s="101"/>
      <c r="O55" s="109"/>
      <c r="P55" s="335"/>
      <c r="Q55" s="82"/>
      <c r="R55" s="101"/>
      <c r="S55" s="109"/>
      <c r="T55" s="335"/>
      <c r="U55" s="82"/>
      <c r="V55" s="101"/>
      <c r="W55" s="109"/>
      <c r="X55" s="335"/>
      <c r="Y55" s="80"/>
      <c r="Z55" s="101"/>
      <c r="AA55" s="109"/>
      <c r="AB55" s="335"/>
      <c r="AC55" s="82"/>
    </row>
    <row r="56" spans="1:29" ht="15" customHeight="1" x14ac:dyDescent="0.2">
      <c r="A56" s="101"/>
      <c r="B56" s="102"/>
      <c r="C56" s="80"/>
      <c r="D56" s="80"/>
      <c r="E56" s="80"/>
      <c r="F56" s="101"/>
      <c r="G56" s="109"/>
      <c r="H56" s="335"/>
      <c r="I56" s="82"/>
      <c r="J56" s="101"/>
      <c r="K56" s="109"/>
      <c r="L56" s="335"/>
      <c r="M56" s="82"/>
      <c r="N56" s="101"/>
      <c r="O56" s="109"/>
      <c r="P56" s="335"/>
      <c r="Q56" s="82"/>
      <c r="R56" s="101"/>
      <c r="S56" s="109"/>
      <c r="T56" s="335"/>
      <c r="U56" s="82"/>
      <c r="V56" s="101"/>
      <c r="W56" s="109"/>
      <c r="X56" s="335"/>
      <c r="Y56" s="80"/>
      <c r="Z56" s="101"/>
      <c r="AA56" s="109"/>
      <c r="AB56" s="335"/>
      <c r="AC56" s="82"/>
    </row>
    <row r="57" spans="1:29" ht="15" customHeight="1" x14ac:dyDescent="0.2">
      <c r="A57" s="101"/>
      <c r="B57" s="102"/>
      <c r="C57" s="80"/>
      <c r="D57" s="80"/>
      <c r="E57" s="80"/>
      <c r="F57" s="101"/>
      <c r="G57" s="109"/>
      <c r="H57" s="335"/>
      <c r="I57" s="82"/>
      <c r="J57" s="101"/>
      <c r="K57" s="109"/>
      <c r="L57" s="335"/>
      <c r="M57" s="82"/>
      <c r="N57" s="101"/>
      <c r="O57" s="109"/>
      <c r="P57" s="335"/>
      <c r="Q57" s="82"/>
      <c r="R57" s="101"/>
      <c r="S57" s="109"/>
      <c r="T57" s="335"/>
      <c r="U57" s="82"/>
      <c r="V57" s="101"/>
      <c r="W57" s="109"/>
      <c r="X57" s="335"/>
      <c r="Y57" s="80"/>
      <c r="Z57" s="101"/>
      <c r="AA57" s="109"/>
      <c r="AB57" s="335"/>
      <c r="AC57" s="82"/>
    </row>
    <row r="58" spans="1:29" ht="15.75" customHeight="1" x14ac:dyDescent="0.2">
      <c r="A58" s="112" t="s">
        <v>126</v>
      </c>
      <c r="B58" s="113"/>
      <c r="C58" s="80"/>
      <c r="D58" s="80"/>
      <c r="E58" s="80"/>
      <c r="F58" s="114" t="s">
        <v>113</v>
      </c>
      <c r="G58" s="115">
        <f>+ROUND(G47*G49*$B$99/(LOOKUP(G48,$A$62:$A$99,$B$62:$B$99)),0)</f>
        <v>0</v>
      </c>
      <c r="H58" s="113">
        <f>+ROUND(G58/$B$98,2)</f>
        <v>0</v>
      </c>
      <c r="I58" s="82"/>
      <c r="J58" s="114" t="s">
        <v>113</v>
      </c>
      <c r="K58" s="115">
        <f>+ROUND(K47*K49*$B$99/(LOOKUP(K48,$A$62:$A$99,$B$62:$B$99)),0)</f>
        <v>724394722</v>
      </c>
      <c r="L58" s="113">
        <f>+ROUND(K58/$B$98,2)</f>
        <v>724.39</v>
      </c>
      <c r="M58" s="82"/>
      <c r="N58" s="114" t="s">
        <v>113</v>
      </c>
      <c r="O58" s="115">
        <f>+ROUND(O47*O49*$B$99/(LOOKUP(O48,$A$62:$A$99,$B$62:$B$99)),0)</f>
        <v>0</v>
      </c>
      <c r="P58" s="113">
        <f>+ROUND(O58/$B$98,2)</f>
        <v>0</v>
      </c>
      <c r="Q58" s="82"/>
      <c r="R58" s="114" t="s">
        <v>113</v>
      </c>
      <c r="S58" s="115">
        <f>+ROUND(S47*S49*$B$99/(LOOKUP(S48,$A$62:$A$99,$B$62:$B$99)),0)</f>
        <v>0</v>
      </c>
      <c r="T58" s="116">
        <f>+ROUND(S58/$B$98,2)</f>
        <v>0</v>
      </c>
      <c r="U58" s="82"/>
      <c r="V58" s="114" t="s">
        <v>113</v>
      </c>
      <c r="W58" s="115">
        <f>+ROUND(W47*W49*$B$99/(LOOKUP(W48,$A$62:$A$99,$B$62:$B$99)),0)</f>
        <v>0</v>
      </c>
      <c r="X58" s="113">
        <f>+ROUND(W58/$B$98,2)</f>
        <v>0</v>
      </c>
      <c r="Y58" s="80"/>
      <c r="Z58" s="114" t="s">
        <v>113</v>
      </c>
      <c r="AA58" s="115">
        <f>+ROUND(AA47*AA49*$B$99/(LOOKUP(AA48,$A$62:$A$99,$B$62:$B$99)),0)</f>
        <v>0</v>
      </c>
      <c r="AB58" s="113">
        <f>+ROUND(AA58/$B$98,2)</f>
        <v>0</v>
      </c>
      <c r="AC58" s="82"/>
    </row>
    <row r="59" spans="1:29" ht="15.75" customHeight="1" x14ac:dyDescent="0.2">
      <c r="A59" s="80"/>
      <c r="B59" s="80"/>
      <c r="C59" s="80"/>
      <c r="D59" s="80"/>
      <c r="E59" s="80"/>
      <c r="F59" s="80"/>
      <c r="G59" s="80"/>
      <c r="H59" s="80"/>
      <c r="I59" s="82"/>
      <c r="J59" s="80"/>
      <c r="K59" s="80"/>
      <c r="L59" s="80"/>
      <c r="M59" s="82"/>
      <c r="N59" s="80"/>
      <c r="O59" s="80"/>
      <c r="P59" s="80"/>
      <c r="Q59" s="82"/>
      <c r="R59" s="80"/>
      <c r="S59" s="80"/>
      <c r="T59" s="80"/>
      <c r="U59" s="82"/>
      <c r="V59" s="80"/>
      <c r="W59" s="80"/>
      <c r="X59" s="80"/>
      <c r="Y59" s="80"/>
      <c r="Z59" s="80"/>
      <c r="AA59" s="80"/>
      <c r="AB59" s="80"/>
      <c r="AC59" s="82"/>
    </row>
    <row r="60" spans="1:29" ht="15.75" customHeight="1" x14ac:dyDescent="0.2">
      <c r="A60" s="80"/>
      <c r="B60" s="80"/>
      <c r="C60" s="80"/>
      <c r="D60" s="80"/>
      <c r="E60" s="80"/>
      <c r="F60" s="80"/>
      <c r="G60" s="80"/>
      <c r="H60" s="80"/>
      <c r="I60" s="82"/>
      <c r="J60" s="80"/>
      <c r="K60" s="80"/>
      <c r="L60" s="80"/>
      <c r="M60" s="82"/>
      <c r="N60" s="80"/>
      <c r="O60" s="80"/>
      <c r="P60" s="80"/>
      <c r="Q60" s="82"/>
      <c r="R60" s="80"/>
      <c r="S60" s="80"/>
      <c r="T60" s="80"/>
      <c r="U60" s="82"/>
      <c r="V60" s="80"/>
      <c r="W60" s="80"/>
      <c r="X60" s="80"/>
      <c r="Y60" s="80"/>
      <c r="Z60" s="80"/>
      <c r="AA60" s="80"/>
      <c r="AB60" s="80"/>
      <c r="AC60" s="82"/>
    </row>
    <row r="61" spans="1:29" ht="15.75" customHeight="1" x14ac:dyDescent="0.2">
      <c r="A61" s="80"/>
      <c r="B61" s="80"/>
      <c r="C61" s="80"/>
      <c r="D61" s="80"/>
      <c r="E61" s="80"/>
      <c r="F61" s="80"/>
      <c r="G61" s="80"/>
      <c r="H61" s="80"/>
      <c r="I61" s="82"/>
      <c r="J61" s="80"/>
      <c r="K61" s="80"/>
      <c r="L61" s="80"/>
      <c r="M61" s="82"/>
      <c r="N61" s="80"/>
      <c r="O61" s="80"/>
      <c r="P61" s="80"/>
      <c r="Q61" s="82"/>
      <c r="R61" s="80"/>
      <c r="S61" s="80"/>
      <c r="T61" s="80"/>
      <c r="U61" s="82"/>
      <c r="V61" s="80"/>
      <c r="W61" s="80"/>
      <c r="X61" s="80"/>
      <c r="Y61" s="80"/>
      <c r="Z61" s="80"/>
      <c r="AA61" s="80"/>
      <c r="AB61" s="80"/>
      <c r="AC61" s="82"/>
    </row>
    <row r="62" spans="1:29" ht="15.75" customHeight="1" x14ac:dyDescent="0.2">
      <c r="A62" s="59">
        <v>1986</v>
      </c>
      <c r="B62" s="117">
        <v>16811</v>
      </c>
      <c r="C62" s="80"/>
      <c r="D62" s="83"/>
      <c r="E62" s="80"/>
      <c r="F62" s="74" t="s">
        <v>94</v>
      </c>
      <c r="G62" s="80"/>
      <c r="H62" s="80"/>
      <c r="I62" s="82"/>
      <c r="J62" s="80"/>
      <c r="K62" s="80"/>
      <c r="L62" s="80"/>
      <c r="M62" s="82"/>
      <c r="N62" s="80"/>
      <c r="O62" s="80"/>
      <c r="P62" s="80"/>
      <c r="Q62" s="82"/>
      <c r="R62" s="80"/>
      <c r="S62" s="80"/>
      <c r="T62" s="80"/>
      <c r="U62" s="82"/>
      <c r="V62" s="80"/>
      <c r="W62" s="80"/>
      <c r="X62" s="80"/>
      <c r="Y62" s="80"/>
      <c r="Z62" s="80"/>
      <c r="AA62" s="80"/>
      <c r="AB62" s="80"/>
      <c r="AC62" s="82"/>
    </row>
    <row r="63" spans="1:29" ht="15.75" customHeight="1" x14ac:dyDescent="0.2">
      <c r="A63" s="59">
        <v>1987</v>
      </c>
      <c r="B63" s="117">
        <v>20510</v>
      </c>
      <c r="C63" s="80"/>
      <c r="D63" s="83"/>
      <c r="E63" s="80"/>
      <c r="F63" s="41"/>
      <c r="G63" s="80"/>
      <c r="H63" s="80"/>
      <c r="I63" s="82"/>
      <c r="J63" s="80"/>
      <c r="K63" s="80"/>
      <c r="L63" s="80"/>
      <c r="M63" s="82"/>
      <c r="N63" s="80"/>
      <c r="O63" s="80"/>
      <c r="P63" s="80"/>
      <c r="Q63" s="82"/>
      <c r="R63" s="80"/>
      <c r="S63" s="80"/>
      <c r="T63" s="80"/>
      <c r="U63" s="82"/>
      <c r="V63" s="80"/>
      <c r="W63" s="80"/>
      <c r="X63" s="80"/>
      <c r="Y63" s="80"/>
      <c r="Z63" s="80"/>
      <c r="AA63" s="80"/>
      <c r="AB63" s="80"/>
      <c r="AC63" s="82"/>
    </row>
    <row r="64" spans="1:29" ht="15.75" customHeight="1" x14ac:dyDescent="0.2">
      <c r="A64" s="59">
        <v>1988</v>
      </c>
      <c r="B64" s="117">
        <v>25637</v>
      </c>
      <c r="C64" s="80"/>
      <c r="D64" s="83"/>
      <c r="E64" s="80"/>
      <c r="F64" s="46"/>
      <c r="G64" s="80"/>
      <c r="H64" s="80"/>
      <c r="I64" s="82"/>
      <c r="J64" s="80"/>
      <c r="K64" s="80"/>
      <c r="L64" s="80"/>
      <c r="M64" s="82"/>
      <c r="N64" s="80"/>
      <c r="O64" s="80"/>
      <c r="P64" s="80"/>
      <c r="Q64" s="82"/>
      <c r="R64" s="80"/>
      <c r="S64" s="80"/>
      <c r="T64" s="80"/>
      <c r="U64" s="82"/>
      <c r="V64" s="80"/>
      <c r="W64" s="80"/>
      <c r="X64" s="80"/>
      <c r="Y64" s="80"/>
      <c r="Z64" s="80"/>
      <c r="AA64" s="80"/>
      <c r="AB64" s="80"/>
      <c r="AC64" s="82"/>
    </row>
    <row r="65" spans="1:29" ht="15.75" customHeight="1" x14ac:dyDescent="0.2">
      <c r="A65" s="59">
        <v>1989</v>
      </c>
      <c r="B65" s="117">
        <v>32560</v>
      </c>
      <c r="C65" s="80"/>
      <c r="D65" s="83"/>
      <c r="E65" s="80"/>
      <c r="F65" s="75" t="s">
        <v>95</v>
      </c>
      <c r="G65" s="80"/>
      <c r="H65" s="80"/>
      <c r="I65" s="82"/>
      <c r="J65" s="80"/>
      <c r="K65" s="80"/>
      <c r="L65" s="80"/>
      <c r="M65" s="82"/>
      <c r="N65" s="80"/>
      <c r="O65" s="80"/>
      <c r="P65" s="80"/>
      <c r="Q65" s="82"/>
      <c r="R65" s="80"/>
      <c r="S65" s="80"/>
      <c r="T65" s="80"/>
      <c r="U65" s="82"/>
      <c r="V65" s="80"/>
      <c r="W65" s="80"/>
      <c r="X65" s="80"/>
      <c r="Y65" s="80"/>
      <c r="Z65" s="80"/>
      <c r="AA65" s="80"/>
      <c r="AB65" s="80"/>
      <c r="AC65" s="82"/>
    </row>
    <row r="66" spans="1:29" ht="15.75" customHeight="1" x14ac:dyDescent="0.2">
      <c r="A66" s="59">
        <v>1990</v>
      </c>
      <c r="B66" s="117">
        <v>41025</v>
      </c>
      <c r="C66" s="80"/>
      <c r="D66" s="83"/>
      <c r="E66" s="80"/>
      <c r="F66" s="76" t="s">
        <v>96</v>
      </c>
      <c r="G66" s="80"/>
      <c r="H66" s="80"/>
      <c r="I66" s="82"/>
      <c r="J66" s="80"/>
      <c r="K66" s="80"/>
      <c r="L66" s="80"/>
      <c r="M66" s="82"/>
      <c r="N66" s="80"/>
      <c r="O66" s="80"/>
      <c r="P66" s="80"/>
      <c r="Q66" s="82"/>
      <c r="R66" s="80"/>
      <c r="S66" s="80"/>
      <c r="T66" s="80"/>
      <c r="U66" s="82"/>
      <c r="V66" s="80"/>
      <c r="W66" s="80"/>
      <c r="X66" s="80"/>
      <c r="Y66" s="80"/>
      <c r="Z66" s="80"/>
      <c r="AA66" s="80"/>
      <c r="AB66" s="80"/>
      <c r="AC66" s="82"/>
    </row>
    <row r="67" spans="1:29" ht="15.75" customHeight="1" x14ac:dyDescent="0.2">
      <c r="A67" s="59">
        <v>1991</v>
      </c>
      <c r="B67" s="117">
        <v>51716</v>
      </c>
      <c r="C67" s="80"/>
      <c r="D67" s="83"/>
      <c r="E67" s="80"/>
      <c r="F67" s="75"/>
      <c r="G67" s="80"/>
      <c r="H67" s="80"/>
      <c r="I67" s="82"/>
      <c r="J67" s="80"/>
      <c r="K67" s="80"/>
      <c r="L67" s="80"/>
      <c r="M67" s="82"/>
      <c r="N67" s="80"/>
      <c r="O67" s="80"/>
      <c r="P67" s="80"/>
      <c r="Q67" s="82"/>
      <c r="R67" s="80"/>
      <c r="S67" s="80"/>
      <c r="T67" s="80"/>
      <c r="U67" s="82"/>
      <c r="V67" s="80"/>
      <c r="W67" s="80"/>
      <c r="X67" s="80"/>
      <c r="Y67" s="80"/>
      <c r="Z67" s="80"/>
      <c r="AA67" s="80"/>
      <c r="AB67" s="80"/>
      <c r="AC67" s="82"/>
    </row>
    <row r="68" spans="1:29" ht="15.75" customHeight="1" x14ac:dyDescent="0.2">
      <c r="A68" s="59">
        <v>1992</v>
      </c>
      <c r="B68" s="117">
        <v>65190</v>
      </c>
      <c r="C68" s="80"/>
      <c r="D68" s="83"/>
      <c r="E68" s="80"/>
      <c r="F68" s="75"/>
      <c r="G68" s="80"/>
      <c r="H68" s="80"/>
      <c r="I68" s="82"/>
      <c r="J68" s="80"/>
      <c r="K68" s="80"/>
      <c r="L68" s="80"/>
      <c r="M68" s="82"/>
      <c r="N68" s="80"/>
      <c r="O68" s="80"/>
      <c r="P68" s="80"/>
      <c r="Q68" s="82"/>
      <c r="R68" s="80"/>
      <c r="S68" s="80"/>
      <c r="T68" s="80"/>
      <c r="U68" s="82"/>
      <c r="V68" s="80"/>
      <c r="W68" s="80"/>
      <c r="X68" s="80"/>
      <c r="Y68" s="80"/>
      <c r="Z68" s="80"/>
      <c r="AA68" s="80"/>
      <c r="AB68" s="80"/>
      <c r="AC68" s="82"/>
    </row>
    <row r="69" spans="1:29" ht="15.75" customHeight="1" x14ac:dyDescent="0.2">
      <c r="A69" s="59">
        <v>1993</v>
      </c>
      <c r="B69" s="117">
        <v>81510</v>
      </c>
      <c r="C69" s="80"/>
      <c r="D69" s="82"/>
      <c r="E69" s="80"/>
      <c r="F69" s="75" t="s">
        <v>97</v>
      </c>
      <c r="G69" s="80"/>
      <c r="H69" s="80"/>
      <c r="I69" s="82"/>
      <c r="J69" s="80"/>
      <c r="K69" s="80"/>
      <c r="L69" s="80"/>
      <c r="M69" s="82"/>
      <c r="N69" s="80"/>
      <c r="O69" s="80"/>
      <c r="P69" s="80"/>
      <c r="Q69" s="82"/>
      <c r="R69" s="80"/>
      <c r="S69" s="80"/>
      <c r="T69" s="80"/>
      <c r="U69" s="82"/>
      <c r="V69" s="80"/>
      <c r="W69" s="80"/>
      <c r="X69" s="80"/>
      <c r="Y69" s="80"/>
      <c r="Z69" s="80"/>
      <c r="AA69" s="80"/>
      <c r="AB69" s="80"/>
      <c r="AC69" s="82"/>
    </row>
    <row r="70" spans="1:29" ht="15.75" customHeight="1" x14ac:dyDescent="0.2">
      <c r="A70" s="59">
        <v>1994</v>
      </c>
      <c r="B70" s="117">
        <v>98700</v>
      </c>
      <c r="C70" s="80"/>
      <c r="D70" s="80"/>
      <c r="E70" s="80"/>
      <c r="F70" s="76" t="s">
        <v>96</v>
      </c>
      <c r="G70" s="80"/>
      <c r="H70" s="80"/>
      <c r="I70" s="82"/>
      <c r="J70" s="80"/>
      <c r="K70" s="80"/>
      <c r="L70" s="80"/>
      <c r="M70" s="82"/>
      <c r="N70" s="80"/>
      <c r="O70" s="80"/>
      <c r="P70" s="80"/>
      <c r="Q70" s="82"/>
      <c r="R70" s="80"/>
      <c r="S70" s="80"/>
      <c r="T70" s="80"/>
      <c r="U70" s="82"/>
      <c r="V70" s="80"/>
      <c r="W70" s="80"/>
      <c r="X70" s="80"/>
      <c r="Y70" s="80"/>
      <c r="Z70" s="80"/>
      <c r="AA70" s="80"/>
      <c r="AB70" s="80"/>
      <c r="AC70" s="82"/>
    </row>
    <row r="71" spans="1:29" ht="15.75" customHeight="1" x14ac:dyDescent="0.2">
      <c r="A71" s="59">
        <v>1995</v>
      </c>
      <c r="B71" s="117">
        <v>118934</v>
      </c>
      <c r="C71" s="80"/>
      <c r="D71" s="80"/>
      <c r="E71" s="80"/>
      <c r="F71" s="75"/>
      <c r="G71" s="80"/>
      <c r="H71" s="80"/>
      <c r="I71" s="82"/>
      <c r="J71" s="80"/>
      <c r="K71" s="80"/>
      <c r="L71" s="80"/>
      <c r="M71" s="82"/>
      <c r="N71" s="80"/>
      <c r="O71" s="80"/>
      <c r="P71" s="80"/>
      <c r="Q71" s="82"/>
      <c r="R71" s="80"/>
      <c r="S71" s="80"/>
      <c r="T71" s="80"/>
      <c r="U71" s="82"/>
      <c r="V71" s="80"/>
      <c r="W71" s="80"/>
      <c r="X71" s="80"/>
      <c r="Y71" s="80"/>
      <c r="Z71" s="80"/>
      <c r="AA71" s="80"/>
      <c r="AB71" s="80"/>
      <c r="AC71" s="82"/>
    </row>
    <row r="72" spans="1:29" ht="15.75" customHeight="1" x14ac:dyDescent="0.2">
      <c r="A72" s="59">
        <v>1996</v>
      </c>
      <c r="B72" s="117">
        <v>142125</v>
      </c>
      <c r="C72" s="80"/>
      <c r="D72" s="80"/>
      <c r="E72" s="80"/>
      <c r="F72" s="75"/>
      <c r="G72" s="80"/>
      <c r="H72" s="80"/>
      <c r="I72" s="82"/>
      <c r="J72" s="80"/>
      <c r="K72" s="80"/>
      <c r="L72" s="80"/>
      <c r="M72" s="82"/>
      <c r="N72" s="80"/>
      <c r="O72" s="80"/>
      <c r="P72" s="80"/>
      <c r="Q72" s="82"/>
      <c r="R72" s="80"/>
      <c r="S72" s="80"/>
      <c r="T72" s="80"/>
      <c r="U72" s="82"/>
      <c r="V72" s="80"/>
      <c r="W72" s="80"/>
      <c r="X72" s="80"/>
      <c r="Y72" s="80"/>
      <c r="Z72" s="80"/>
      <c r="AA72" s="80"/>
      <c r="AB72" s="80"/>
      <c r="AC72" s="82"/>
    </row>
    <row r="73" spans="1:29" ht="15.75" customHeight="1" x14ac:dyDescent="0.2">
      <c r="A73" s="59">
        <v>1997</v>
      </c>
      <c r="B73" s="117">
        <v>172005</v>
      </c>
      <c r="C73" s="80"/>
      <c r="D73" s="80"/>
      <c r="E73" s="80"/>
      <c r="F73" s="75" t="s">
        <v>138</v>
      </c>
      <c r="G73" s="80"/>
      <c r="H73" s="80"/>
      <c r="I73" s="82"/>
      <c r="J73" s="80"/>
      <c r="K73" s="80"/>
      <c r="L73" s="80"/>
      <c r="M73" s="82"/>
      <c r="N73" s="80"/>
      <c r="O73" s="80"/>
      <c r="P73" s="80"/>
      <c r="Q73" s="82"/>
      <c r="R73" s="80"/>
      <c r="S73" s="80"/>
      <c r="T73" s="80"/>
      <c r="U73" s="82"/>
      <c r="V73" s="80"/>
      <c r="W73" s="80"/>
      <c r="X73" s="80"/>
      <c r="Y73" s="80"/>
      <c r="Z73" s="80"/>
      <c r="AA73" s="80"/>
      <c r="AB73" s="80"/>
      <c r="AC73" s="82"/>
    </row>
    <row r="74" spans="1:29" ht="15.75" customHeight="1" x14ac:dyDescent="0.2">
      <c r="A74" s="59">
        <v>1998</v>
      </c>
      <c r="B74" s="117">
        <v>203826</v>
      </c>
      <c r="C74" s="80"/>
      <c r="D74" s="80"/>
      <c r="E74" s="80"/>
      <c r="F74" s="76" t="s">
        <v>96</v>
      </c>
      <c r="G74" s="80"/>
      <c r="H74" s="80"/>
      <c r="I74" s="82"/>
      <c r="J74" s="80"/>
      <c r="K74" s="80"/>
      <c r="L74" s="80"/>
      <c r="M74" s="82"/>
      <c r="N74" s="80"/>
      <c r="O74" s="80"/>
      <c r="P74" s="80"/>
      <c r="Q74" s="82"/>
      <c r="R74" s="80"/>
      <c r="S74" s="80"/>
      <c r="T74" s="80"/>
      <c r="U74" s="82"/>
      <c r="V74" s="80"/>
      <c r="W74" s="80"/>
      <c r="X74" s="80"/>
      <c r="Y74" s="80"/>
      <c r="Z74" s="80"/>
      <c r="AA74" s="80"/>
      <c r="AB74" s="80"/>
      <c r="AC74" s="82"/>
    </row>
    <row r="75" spans="1:29" ht="15.75" customHeight="1" x14ac:dyDescent="0.2">
      <c r="A75" s="59">
        <v>1999</v>
      </c>
      <c r="B75" s="117">
        <v>236460</v>
      </c>
      <c r="C75" s="80"/>
      <c r="D75" s="80"/>
      <c r="E75" s="80"/>
      <c r="F75" s="76"/>
      <c r="G75" s="80"/>
      <c r="H75" s="80"/>
      <c r="I75" s="82"/>
      <c r="J75" s="80"/>
      <c r="K75" s="80"/>
      <c r="L75" s="80"/>
      <c r="M75" s="82"/>
      <c r="N75" s="80"/>
      <c r="O75" s="80"/>
      <c r="P75" s="80"/>
      <c r="Q75" s="82"/>
      <c r="R75" s="80"/>
      <c r="S75" s="80"/>
      <c r="T75" s="80"/>
      <c r="U75" s="82"/>
      <c r="V75" s="80"/>
      <c r="W75" s="80"/>
      <c r="X75" s="80"/>
      <c r="Y75" s="80"/>
      <c r="Z75" s="80"/>
      <c r="AA75" s="80"/>
      <c r="AB75" s="80"/>
      <c r="AC75" s="82"/>
    </row>
    <row r="76" spans="1:29" ht="15.75" customHeight="1" x14ac:dyDescent="0.2">
      <c r="A76" s="59">
        <v>2000</v>
      </c>
      <c r="B76" s="117">
        <v>260100</v>
      </c>
      <c r="C76" s="80"/>
      <c r="D76" s="80"/>
      <c r="E76" s="80"/>
      <c r="F76" s="76"/>
      <c r="G76" s="80"/>
      <c r="H76" s="80"/>
      <c r="I76" s="82"/>
      <c r="J76" s="80"/>
      <c r="K76" s="80"/>
      <c r="L76" s="80"/>
      <c r="M76" s="82"/>
      <c r="N76" s="80"/>
      <c r="O76" s="80"/>
      <c r="P76" s="80"/>
      <c r="Q76" s="82"/>
      <c r="R76" s="80"/>
      <c r="S76" s="80"/>
      <c r="T76" s="80"/>
      <c r="U76" s="82"/>
      <c r="V76" s="80"/>
      <c r="W76" s="80"/>
      <c r="X76" s="80"/>
      <c r="Y76" s="80"/>
      <c r="Z76" s="80"/>
      <c r="AA76" s="80"/>
      <c r="AB76" s="80"/>
      <c r="AC76" s="82"/>
    </row>
    <row r="77" spans="1:29" ht="15.75" customHeight="1" x14ac:dyDescent="0.2">
      <c r="A77" s="59">
        <v>2001</v>
      </c>
      <c r="B77" s="117">
        <v>286000</v>
      </c>
      <c r="C77" s="80"/>
      <c r="D77" s="80"/>
      <c r="E77" s="80"/>
      <c r="F77" s="75" t="s">
        <v>99</v>
      </c>
      <c r="G77" s="80"/>
      <c r="H77" s="80"/>
      <c r="I77" s="82"/>
      <c r="J77" s="80"/>
      <c r="K77" s="80"/>
      <c r="L77" s="80"/>
      <c r="M77" s="82"/>
      <c r="N77" s="80"/>
      <c r="O77" s="80"/>
      <c r="P77" s="80"/>
      <c r="Q77" s="82"/>
      <c r="R77" s="80"/>
      <c r="S77" s="80"/>
      <c r="T77" s="80"/>
      <c r="U77" s="82"/>
      <c r="V77" s="80"/>
      <c r="W77" s="80"/>
      <c r="X77" s="80"/>
      <c r="Y77" s="80"/>
      <c r="Z77" s="80"/>
      <c r="AA77" s="80"/>
      <c r="AB77" s="80"/>
      <c r="AC77" s="82"/>
    </row>
    <row r="78" spans="1:29" ht="15.75" customHeight="1" x14ac:dyDescent="0.2">
      <c r="A78" s="59">
        <v>2002</v>
      </c>
      <c r="B78" s="117">
        <v>309000</v>
      </c>
      <c r="C78" s="80"/>
      <c r="D78" s="80"/>
      <c r="E78" s="80"/>
      <c r="F78" s="76" t="s">
        <v>96</v>
      </c>
      <c r="G78" s="80"/>
      <c r="H78" s="80"/>
      <c r="I78" s="82"/>
      <c r="J78" s="80"/>
      <c r="K78" s="80"/>
      <c r="L78" s="80"/>
      <c r="M78" s="82"/>
      <c r="N78" s="80"/>
      <c r="O78" s="80"/>
      <c r="P78" s="80"/>
      <c r="Q78" s="82"/>
      <c r="R78" s="80"/>
      <c r="S78" s="80"/>
      <c r="T78" s="80"/>
      <c r="U78" s="82"/>
      <c r="V78" s="80"/>
      <c r="W78" s="80"/>
      <c r="X78" s="80"/>
      <c r="Y78" s="80"/>
      <c r="Z78" s="80"/>
      <c r="AA78" s="80"/>
      <c r="AB78" s="80"/>
      <c r="AC78" s="82"/>
    </row>
    <row r="79" spans="1:29" ht="15.75" customHeight="1" x14ac:dyDescent="0.2">
      <c r="A79" s="59">
        <v>2003</v>
      </c>
      <c r="B79" s="117">
        <v>332000</v>
      </c>
      <c r="C79" s="80"/>
      <c r="D79" s="80"/>
      <c r="E79" s="80"/>
      <c r="F79" s="76"/>
      <c r="G79" s="80"/>
      <c r="H79" s="80"/>
      <c r="I79" s="82"/>
      <c r="J79" s="80"/>
      <c r="K79" s="80"/>
      <c r="L79" s="80"/>
      <c r="M79" s="82"/>
      <c r="N79" s="80"/>
      <c r="O79" s="80"/>
      <c r="P79" s="80"/>
      <c r="Q79" s="82"/>
      <c r="R79" s="80"/>
      <c r="S79" s="80"/>
      <c r="T79" s="80"/>
      <c r="U79" s="82"/>
      <c r="V79" s="80"/>
      <c r="W79" s="80"/>
      <c r="X79" s="80"/>
      <c r="Y79" s="80"/>
      <c r="Z79" s="80"/>
      <c r="AA79" s="80"/>
      <c r="AB79" s="80"/>
      <c r="AC79" s="82"/>
    </row>
    <row r="80" spans="1:29" ht="15.75" customHeight="1" x14ac:dyDescent="0.2">
      <c r="A80" s="59">
        <v>2004</v>
      </c>
      <c r="B80" s="117">
        <v>358000</v>
      </c>
      <c r="C80" s="80"/>
      <c r="D80" s="80"/>
      <c r="E80" s="80"/>
      <c r="F80" s="118" t="s">
        <v>101</v>
      </c>
      <c r="G80" s="80"/>
      <c r="H80" s="80"/>
      <c r="I80" s="82"/>
      <c r="J80" s="80"/>
      <c r="K80" s="80"/>
      <c r="L80" s="80"/>
      <c r="M80" s="82"/>
      <c r="N80" s="80"/>
      <c r="O80" s="80"/>
      <c r="P80" s="80"/>
      <c r="Q80" s="82"/>
      <c r="R80" s="80"/>
      <c r="S80" s="80"/>
      <c r="T80" s="80"/>
      <c r="U80" s="82"/>
      <c r="V80" s="80"/>
      <c r="W80" s="80"/>
      <c r="X80" s="80"/>
      <c r="Y80" s="80"/>
      <c r="Z80" s="80"/>
      <c r="AA80" s="80"/>
      <c r="AB80" s="80"/>
      <c r="AC80" s="82"/>
    </row>
    <row r="81" spans="1:29" ht="15.75" customHeight="1" x14ac:dyDescent="0.2">
      <c r="A81" s="59">
        <v>2005</v>
      </c>
      <c r="B81" s="119">
        <v>381500</v>
      </c>
      <c r="C81" s="80"/>
      <c r="D81" s="80"/>
      <c r="E81" s="80"/>
      <c r="F81" s="76" t="s">
        <v>96</v>
      </c>
      <c r="G81" s="80"/>
      <c r="H81" s="80"/>
      <c r="I81" s="82"/>
      <c r="J81" s="80"/>
      <c r="K81" s="80"/>
      <c r="L81" s="80"/>
      <c r="M81" s="82"/>
      <c r="N81" s="80"/>
      <c r="O81" s="80"/>
      <c r="P81" s="80"/>
      <c r="Q81" s="82"/>
      <c r="R81" s="80"/>
      <c r="S81" s="80"/>
      <c r="T81" s="80"/>
      <c r="U81" s="82"/>
      <c r="V81" s="80"/>
      <c r="W81" s="80"/>
      <c r="X81" s="80"/>
      <c r="Y81" s="80"/>
      <c r="Z81" s="80"/>
      <c r="AA81" s="80"/>
      <c r="AB81" s="80"/>
      <c r="AC81" s="82"/>
    </row>
    <row r="82" spans="1:29" ht="15.75" customHeight="1" x14ac:dyDescent="0.2">
      <c r="A82" s="59">
        <v>2006</v>
      </c>
      <c r="B82" s="119">
        <v>408000</v>
      </c>
      <c r="C82" s="80"/>
      <c r="D82" s="80"/>
      <c r="E82" s="80"/>
      <c r="F82" s="76"/>
      <c r="G82" s="80"/>
      <c r="H82" s="80"/>
      <c r="I82" s="82"/>
      <c r="J82" s="80"/>
      <c r="K82" s="80"/>
      <c r="L82" s="80"/>
      <c r="M82" s="82"/>
      <c r="N82" s="80"/>
      <c r="O82" s="80"/>
      <c r="P82" s="80"/>
      <c r="Q82" s="82"/>
      <c r="R82" s="80"/>
      <c r="S82" s="80"/>
      <c r="T82" s="80"/>
      <c r="U82" s="82"/>
      <c r="V82" s="80"/>
      <c r="W82" s="80"/>
      <c r="X82" s="80"/>
      <c r="Y82" s="80"/>
      <c r="Z82" s="80"/>
      <c r="AA82" s="80"/>
      <c r="AB82" s="80"/>
      <c r="AC82" s="82"/>
    </row>
    <row r="83" spans="1:29" ht="15.75" customHeight="1" x14ac:dyDescent="0.2">
      <c r="A83" s="59">
        <v>2007</v>
      </c>
      <c r="B83" s="119">
        <v>433700</v>
      </c>
      <c r="C83" s="80"/>
      <c r="D83" s="80"/>
      <c r="E83" s="80"/>
      <c r="F83" s="76"/>
      <c r="G83" s="80"/>
      <c r="H83" s="80"/>
      <c r="I83" s="82"/>
      <c r="J83" s="80"/>
      <c r="K83" s="80"/>
      <c r="L83" s="80"/>
      <c r="M83" s="82"/>
      <c r="N83" s="80"/>
      <c r="O83" s="80"/>
      <c r="P83" s="80"/>
      <c r="Q83" s="82"/>
      <c r="R83" s="80"/>
      <c r="S83" s="80"/>
      <c r="T83" s="80"/>
      <c r="U83" s="82"/>
      <c r="V83" s="80"/>
      <c r="W83" s="80"/>
      <c r="X83" s="80"/>
      <c r="Y83" s="80"/>
      <c r="Z83" s="80"/>
      <c r="AA83" s="80"/>
      <c r="AB83" s="80"/>
      <c r="AC83" s="82"/>
    </row>
    <row r="84" spans="1:29" ht="15.75" customHeight="1" x14ac:dyDescent="0.2">
      <c r="A84" s="59">
        <v>2008</v>
      </c>
      <c r="B84" s="119">
        <v>461500</v>
      </c>
      <c r="C84" s="80"/>
      <c r="D84" s="80"/>
      <c r="E84" s="80"/>
      <c r="F84" s="118" t="s">
        <v>100</v>
      </c>
      <c r="G84" s="80"/>
      <c r="H84" s="80"/>
      <c r="I84" s="82"/>
      <c r="J84" s="80"/>
      <c r="K84" s="80"/>
      <c r="L84" s="80"/>
      <c r="M84" s="82"/>
      <c r="N84" s="80"/>
      <c r="O84" s="80"/>
      <c r="P84" s="80"/>
      <c r="Q84" s="82"/>
      <c r="R84" s="80"/>
      <c r="S84" s="80"/>
      <c r="T84" s="80"/>
      <c r="U84" s="82"/>
      <c r="V84" s="80"/>
      <c r="W84" s="80"/>
      <c r="X84" s="80"/>
      <c r="Y84" s="80"/>
      <c r="Z84" s="80"/>
      <c r="AA84" s="80"/>
      <c r="AB84" s="80"/>
      <c r="AC84" s="82"/>
    </row>
    <row r="85" spans="1:29" ht="15.75" customHeight="1" x14ac:dyDescent="0.2">
      <c r="A85" s="59">
        <v>2009</v>
      </c>
      <c r="B85" s="119">
        <v>496900</v>
      </c>
      <c r="C85" s="80"/>
      <c r="D85" s="80"/>
      <c r="E85" s="80"/>
      <c r="F85" s="76" t="s">
        <v>96</v>
      </c>
      <c r="G85" s="80"/>
      <c r="H85" s="80"/>
      <c r="I85" s="82"/>
      <c r="J85" s="80"/>
      <c r="K85" s="80"/>
      <c r="L85" s="80"/>
      <c r="M85" s="82"/>
      <c r="N85" s="80"/>
      <c r="O85" s="80"/>
      <c r="P85" s="80"/>
      <c r="Q85" s="82"/>
      <c r="R85" s="80"/>
      <c r="S85" s="80"/>
      <c r="T85" s="80"/>
      <c r="U85" s="82"/>
      <c r="V85" s="80"/>
      <c r="W85" s="80"/>
      <c r="X85" s="80"/>
      <c r="Y85" s="80"/>
      <c r="Z85" s="80"/>
      <c r="AA85" s="80"/>
      <c r="AB85" s="80"/>
      <c r="AC85" s="82"/>
    </row>
    <row r="86" spans="1:29" ht="15.75" customHeight="1" x14ac:dyDescent="0.2">
      <c r="A86" s="59">
        <v>2010</v>
      </c>
      <c r="B86" s="119">
        <v>515000</v>
      </c>
      <c r="C86" s="80"/>
      <c r="D86" s="80"/>
      <c r="E86" s="80"/>
      <c r="G86" s="80"/>
      <c r="H86" s="80"/>
      <c r="I86" s="82"/>
      <c r="J86" s="80"/>
      <c r="K86" s="80"/>
      <c r="L86" s="80"/>
      <c r="M86" s="82"/>
      <c r="N86" s="80"/>
      <c r="O86" s="80"/>
      <c r="P86" s="80"/>
      <c r="Q86" s="82"/>
      <c r="R86" s="80"/>
      <c r="S86" s="80"/>
      <c r="T86" s="80"/>
      <c r="U86" s="82"/>
      <c r="V86" s="80"/>
      <c r="W86" s="80"/>
      <c r="X86" s="80"/>
      <c r="Y86" s="80"/>
      <c r="Z86" s="80"/>
      <c r="AA86" s="80"/>
      <c r="AB86" s="80"/>
      <c r="AC86" s="82"/>
    </row>
    <row r="87" spans="1:29" ht="15.75" customHeight="1" x14ac:dyDescent="0.2">
      <c r="A87" s="59">
        <v>2011</v>
      </c>
      <c r="B87" s="119">
        <v>535600</v>
      </c>
      <c r="C87" s="80"/>
      <c r="D87" s="80"/>
      <c r="E87" s="80"/>
      <c r="G87" s="80"/>
      <c r="H87" s="80"/>
      <c r="I87" s="82"/>
      <c r="J87" s="80"/>
      <c r="K87" s="80"/>
      <c r="L87" s="80"/>
      <c r="M87" s="82"/>
      <c r="N87" s="80"/>
      <c r="O87" s="80"/>
      <c r="P87" s="80"/>
      <c r="Q87" s="82"/>
      <c r="R87" s="80"/>
      <c r="S87" s="80"/>
      <c r="T87" s="80"/>
      <c r="U87" s="82"/>
      <c r="V87" s="80"/>
      <c r="W87" s="80"/>
      <c r="X87" s="80"/>
      <c r="Y87" s="80"/>
      <c r="Z87" s="80"/>
      <c r="AA87" s="80"/>
      <c r="AB87" s="80"/>
      <c r="AC87" s="82"/>
    </row>
    <row r="88" spans="1:29" ht="15.75" customHeight="1" x14ac:dyDescent="0.2">
      <c r="A88" s="59">
        <v>2012</v>
      </c>
      <c r="B88" s="119">
        <v>566700</v>
      </c>
      <c r="C88" s="80"/>
      <c r="D88" s="80"/>
      <c r="E88" s="80"/>
      <c r="F88" s="118" t="s">
        <v>102</v>
      </c>
      <c r="G88" s="80"/>
      <c r="H88" s="80"/>
      <c r="I88" s="82"/>
      <c r="J88" s="80"/>
      <c r="K88" s="80"/>
      <c r="L88" s="80"/>
      <c r="M88" s="82"/>
      <c r="N88" s="80"/>
      <c r="O88" s="80"/>
      <c r="P88" s="80"/>
      <c r="Q88" s="82"/>
      <c r="R88" s="80"/>
      <c r="S88" s="80"/>
      <c r="T88" s="80"/>
      <c r="U88" s="82"/>
      <c r="V88" s="80"/>
      <c r="W88" s="80"/>
      <c r="X88" s="80"/>
      <c r="Y88" s="80"/>
      <c r="Z88" s="80"/>
      <c r="AA88" s="80"/>
      <c r="AB88" s="80"/>
      <c r="AC88" s="82"/>
    </row>
    <row r="89" spans="1:29" ht="15.75" customHeight="1" x14ac:dyDescent="0.2">
      <c r="A89" s="59">
        <v>2013</v>
      </c>
      <c r="B89" s="119">
        <v>589500</v>
      </c>
      <c r="C89" s="80"/>
      <c r="D89" s="80"/>
      <c r="E89" s="80"/>
      <c r="F89" s="76" t="s">
        <v>96</v>
      </c>
      <c r="G89" s="80"/>
      <c r="H89" s="80"/>
      <c r="I89" s="82"/>
      <c r="J89" s="80"/>
      <c r="K89" s="80"/>
      <c r="L89" s="80"/>
      <c r="M89" s="82"/>
      <c r="N89" s="80"/>
      <c r="O89" s="80"/>
      <c r="P89" s="80"/>
      <c r="Q89" s="82"/>
      <c r="R89" s="80"/>
      <c r="S89" s="80"/>
      <c r="T89" s="80"/>
      <c r="U89" s="82"/>
      <c r="V89" s="80"/>
      <c r="W89" s="80"/>
      <c r="X89" s="80"/>
      <c r="Y89" s="80"/>
      <c r="Z89" s="80"/>
      <c r="AA89" s="80"/>
      <c r="AB89" s="80"/>
      <c r="AC89" s="82"/>
    </row>
    <row r="90" spans="1:29" ht="15.75" customHeight="1" x14ac:dyDescent="0.2">
      <c r="A90" s="59">
        <v>2014</v>
      </c>
      <c r="B90" s="119">
        <v>616000</v>
      </c>
      <c r="C90" s="80"/>
      <c r="D90" s="80"/>
      <c r="E90" s="80"/>
      <c r="G90" s="80"/>
      <c r="H90" s="80"/>
      <c r="I90" s="82"/>
      <c r="J90" s="80"/>
      <c r="K90" s="80"/>
      <c r="L90" s="80"/>
      <c r="M90" s="82"/>
      <c r="N90" s="80"/>
      <c r="O90" s="80"/>
      <c r="P90" s="80"/>
      <c r="Q90" s="82"/>
      <c r="R90" s="80"/>
      <c r="S90" s="80"/>
      <c r="T90" s="80"/>
      <c r="U90" s="82"/>
      <c r="V90" s="80"/>
      <c r="W90" s="80"/>
      <c r="X90" s="80"/>
      <c r="Y90" s="80"/>
      <c r="Z90" s="80"/>
      <c r="AA90" s="80"/>
      <c r="AB90" s="80"/>
      <c r="AC90" s="82"/>
    </row>
    <row r="91" spans="1:29" ht="15.75" customHeight="1" x14ac:dyDescent="0.2">
      <c r="A91" s="59">
        <v>2015</v>
      </c>
      <c r="B91" s="119">
        <v>644350</v>
      </c>
      <c r="C91" s="80"/>
      <c r="D91" s="80"/>
      <c r="E91" s="80"/>
      <c r="G91" s="80"/>
      <c r="H91" s="80"/>
      <c r="I91" s="82"/>
      <c r="J91" s="80"/>
      <c r="K91" s="80"/>
      <c r="L91" s="80"/>
      <c r="M91" s="82"/>
      <c r="N91" s="80"/>
      <c r="O91" s="80"/>
      <c r="P91" s="80"/>
      <c r="Q91" s="82"/>
      <c r="R91" s="80"/>
      <c r="S91" s="80"/>
      <c r="T91" s="80"/>
      <c r="U91" s="82"/>
      <c r="V91" s="80"/>
      <c r="W91" s="80"/>
      <c r="X91" s="80"/>
      <c r="Y91" s="80"/>
      <c r="Z91" s="80"/>
      <c r="AA91" s="80"/>
      <c r="AB91" s="80"/>
      <c r="AC91" s="82"/>
    </row>
    <row r="92" spans="1:29" ht="15.75" customHeight="1" x14ac:dyDescent="0.2">
      <c r="A92" s="59">
        <v>2016</v>
      </c>
      <c r="B92" s="119">
        <v>689455</v>
      </c>
      <c r="C92" s="80"/>
      <c r="D92" s="80"/>
      <c r="E92" s="80"/>
      <c r="G92" s="80"/>
      <c r="H92" s="80"/>
      <c r="I92" s="82"/>
      <c r="J92" s="80"/>
      <c r="K92" s="80"/>
      <c r="L92" s="80"/>
      <c r="M92" s="82"/>
      <c r="N92" s="80"/>
      <c r="O92" s="80"/>
      <c r="P92" s="80"/>
      <c r="Q92" s="82"/>
      <c r="R92" s="80"/>
      <c r="S92" s="80"/>
      <c r="T92" s="80"/>
      <c r="U92" s="82"/>
      <c r="V92" s="80"/>
      <c r="W92" s="80"/>
      <c r="X92" s="80"/>
      <c r="Y92" s="80"/>
      <c r="Z92" s="80"/>
      <c r="AA92" s="80"/>
      <c r="AB92" s="80"/>
      <c r="AC92" s="82"/>
    </row>
    <row r="93" spans="1:29" ht="15.75" customHeight="1" x14ac:dyDescent="0.2">
      <c r="A93" s="59">
        <v>2017</v>
      </c>
      <c r="B93" s="119">
        <v>737717</v>
      </c>
      <c r="C93" s="80"/>
      <c r="D93" s="80"/>
      <c r="E93" s="80"/>
      <c r="F93" s="80"/>
      <c r="G93" s="80"/>
      <c r="H93" s="80"/>
      <c r="I93" s="82"/>
      <c r="J93" s="80"/>
      <c r="K93" s="80"/>
      <c r="L93" s="80"/>
      <c r="M93" s="82"/>
      <c r="N93" s="80"/>
      <c r="O93" s="80"/>
      <c r="P93" s="80"/>
      <c r="Q93" s="82"/>
      <c r="R93" s="80"/>
      <c r="S93" s="80"/>
      <c r="T93" s="80"/>
      <c r="U93" s="82"/>
      <c r="V93" s="80"/>
      <c r="W93" s="80"/>
      <c r="X93" s="80"/>
      <c r="Y93" s="80"/>
      <c r="Z93" s="80"/>
      <c r="AA93" s="80"/>
      <c r="AB93" s="80"/>
      <c r="AC93" s="82"/>
    </row>
    <row r="94" spans="1:29" ht="15.75" customHeight="1" x14ac:dyDescent="0.2">
      <c r="A94" s="59">
        <v>2018</v>
      </c>
      <c r="B94" s="119">
        <v>781242</v>
      </c>
      <c r="C94" s="80"/>
      <c r="D94" s="80"/>
      <c r="E94" s="80"/>
      <c r="F94" s="75" t="s">
        <v>103</v>
      </c>
      <c r="G94" s="80"/>
      <c r="H94" s="80"/>
      <c r="I94" s="82"/>
      <c r="J94" s="80"/>
      <c r="K94" s="80"/>
      <c r="L94" s="80"/>
      <c r="M94" s="82"/>
      <c r="N94" s="80"/>
      <c r="O94" s="80"/>
      <c r="P94" s="80"/>
      <c r="Q94" s="82"/>
      <c r="R94" s="80"/>
      <c r="S94" s="80"/>
      <c r="T94" s="80"/>
      <c r="U94" s="82"/>
      <c r="V94" s="80"/>
      <c r="W94" s="80"/>
      <c r="X94" s="80"/>
      <c r="Y94" s="80"/>
      <c r="Z94" s="80"/>
      <c r="AA94" s="80"/>
      <c r="AB94" s="80"/>
      <c r="AC94" s="82"/>
    </row>
    <row r="95" spans="1:29" ht="15.75" customHeight="1" x14ac:dyDescent="0.2">
      <c r="A95" s="59">
        <v>2019</v>
      </c>
      <c r="B95" s="119">
        <v>828116</v>
      </c>
      <c r="C95" s="80"/>
      <c r="D95" s="80"/>
      <c r="E95" s="80"/>
      <c r="F95" s="76" t="s">
        <v>104</v>
      </c>
      <c r="G95" s="80"/>
      <c r="H95" s="80"/>
      <c r="I95" s="82"/>
      <c r="J95" s="80"/>
      <c r="K95" s="80"/>
      <c r="L95" s="80"/>
      <c r="M95" s="82"/>
      <c r="N95" s="80"/>
      <c r="O95" s="80"/>
      <c r="P95" s="80"/>
      <c r="Q95" s="82"/>
      <c r="R95" s="80"/>
      <c r="S95" s="80"/>
      <c r="T95" s="80"/>
      <c r="U95" s="82"/>
      <c r="V95" s="80"/>
      <c r="W95" s="80"/>
      <c r="X95" s="80"/>
      <c r="Y95" s="80"/>
      <c r="Z95" s="80"/>
      <c r="AA95" s="80"/>
      <c r="AB95" s="80"/>
      <c r="AC95" s="82"/>
    </row>
    <row r="96" spans="1:29" ht="15.75" customHeight="1" x14ac:dyDescent="0.2">
      <c r="A96" s="59">
        <v>2020</v>
      </c>
      <c r="B96" s="119">
        <v>877802</v>
      </c>
      <c r="C96" s="80"/>
      <c r="D96" s="80"/>
      <c r="E96" s="80"/>
      <c r="F96" s="76" t="s">
        <v>105</v>
      </c>
      <c r="G96" s="80"/>
      <c r="H96" s="80"/>
      <c r="I96" s="82"/>
      <c r="J96" s="80"/>
      <c r="K96" s="80"/>
      <c r="L96" s="80"/>
      <c r="M96" s="82"/>
      <c r="N96" s="80"/>
      <c r="O96" s="80"/>
      <c r="P96" s="80"/>
      <c r="Q96" s="82"/>
      <c r="R96" s="80"/>
      <c r="S96" s="80"/>
      <c r="T96" s="80"/>
      <c r="U96" s="82"/>
      <c r="V96" s="80"/>
      <c r="W96" s="80"/>
      <c r="X96" s="80"/>
      <c r="Y96" s="80"/>
      <c r="Z96" s="80"/>
      <c r="AA96" s="80"/>
      <c r="AB96" s="80"/>
      <c r="AC96" s="82"/>
    </row>
    <row r="97" spans="1:29" ht="15.75" customHeight="1" x14ac:dyDescent="0.2">
      <c r="A97" s="59">
        <v>2021</v>
      </c>
      <c r="B97" s="119">
        <v>908526</v>
      </c>
      <c r="C97" s="80"/>
      <c r="D97" s="80"/>
      <c r="E97" s="80"/>
      <c r="F97" s="80"/>
      <c r="G97" s="80"/>
      <c r="H97" s="80"/>
      <c r="I97" s="82"/>
      <c r="J97" s="80"/>
      <c r="K97" s="80"/>
      <c r="L97" s="80"/>
      <c r="M97" s="82"/>
      <c r="N97" s="80"/>
      <c r="O97" s="80"/>
      <c r="P97" s="80"/>
      <c r="Q97" s="82"/>
      <c r="R97" s="80"/>
      <c r="S97" s="80"/>
      <c r="T97" s="80"/>
      <c r="U97" s="82"/>
      <c r="V97" s="80"/>
      <c r="W97" s="80"/>
      <c r="X97" s="80"/>
      <c r="Y97" s="80"/>
      <c r="Z97" s="80"/>
      <c r="AA97" s="80"/>
      <c r="AB97" s="80"/>
      <c r="AC97" s="82"/>
    </row>
    <row r="98" spans="1:29" ht="15.75" customHeight="1" x14ac:dyDescent="0.2">
      <c r="A98" s="59">
        <v>2022</v>
      </c>
      <c r="B98" s="119">
        <v>1000000</v>
      </c>
      <c r="C98" s="80"/>
      <c r="D98" s="80"/>
      <c r="E98" s="80"/>
      <c r="F98" s="80"/>
      <c r="G98" s="80"/>
      <c r="H98" s="80"/>
      <c r="I98" s="82"/>
      <c r="J98" s="80"/>
      <c r="K98" s="80"/>
      <c r="L98" s="80"/>
      <c r="M98" s="82"/>
      <c r="N98" s="80"/>
      <c r="O98" s="80"/>
      <c r="P98" s="80"/>
      <c r="Q98" s="82"/>
      <c r="R98" s="80"/>
      <c r="S98" s="80"/>
      <c r="T98" s="80"/>
      <c r="U98" s="82"/>
      <c r="V98" s="80"/>
      <c r="W98" s="80"/>
      <c r="X98" s="80"/>
      <c r="Y98" s="80"/>
      <c r="Z98" s="80"/>
      <c r="AA98" s="80"/>
      <c r="AB98" s="80"/>
      <c r="AC98" s="82"/>
    </row>
    <row r="99" spans="1:29" ht="15.75" customHeight="1" x14ac:dyDescent="0.2">
      <c r="A99" s="59">
        <v>2023</v>
      </c>
      <c r="B99" s="119">
        <v>1116000</v>
      </c>
      <c r="C99" s="80"/>
      <c r="D99" s="80"/>
      <c r="E99" s="80"/>
      <c r="F99" s="80"/>
      <c r="G99" s="80"/>
      <c r="H99" s="80"/>
      <c r="I99" s="82"/>
      <c r="J99" s="80"/>
      <c r="K99" s="80"/>
      <c r="L99" s="80"/>
      <c r="M99" s="82"/>
      <c r="N99" s="80"/>
      <c r="O99" s="80"/>
      <c r="P99" s="80"/>
      <c r="Q99" s="82"/>
      <c r="R99" s="80"/>
      <c r="S99" s="80"/>
      <c r="T99" s="80"/>
      <c r="U99" s="82"/>
      <c r="V99" s="80"/>
      <c r="W99" s="80"/>
      <c r="X99" s="80"/>
      <c r="Y99" s="80"/>
      <c r="Z99" s="80"/>
      <c r="AA99" s="80"/>
      <c r="AB99" s="80"/>
      <c r="AC99" s="82"/>
    </row>
    <row r="100" spans="1:29" ht="15.75" customHeight="1" x14ac:dyDescent="0.2">
      <c r="A100" s="59"/>
      <c r="B100" s="119"/>
      <c r="C100" s="80"/>
      <c r="D100" s="80"/>
      <c r="E100" s="80"/>
      <c r="F100" s="80"/>
      <c r="G100" s="80"/>
      <c r="H100" s="80"/>
      <c r="I100" s="82"/>
      <c r="J100" s="80"/>
      <c r="K100" s="80"/>
      <c r="L100" s="80"/>
      <c r="M100" s="82"/>
      <c r="N100" s="80"/>
      <c r="O100" s="80"/>
      <c r="P100" s="80"/>
      <c r="Q100" s="82"/>
      <c r="R100" s="80"/>
      <c r="S100" s="80"/>
      <c r="T100" s="80"/>
      <c r="U100" s="82"/>
      <c r="V100" s="80"/>
      <c r="W100" s="80"/>
      <c r="X100" s="80"/>
      <c r="Y100" s="80"/>
      <c r="Z100" s="80"/>
      <c r="AA100" s="80"/>
      <c r="AB100" s="80"/>
      <c r="AC100" s="82"/>
    </row>
    <row r="101" spans="1:29" ht="15.75" customHeight="1" x14ac:dyDescent="0.2">
      <c r="A101" s="59"/>
      <c r="B101" s="119"/>
      <c r="C101" s="80"/>
      <c r="D101" s="80"/>
      <c r="E101" s="80"/>
      <c r="F101" s="80"/>
      <c r="G101" s="80"/>
      <c r="H101" s="80"/>
      <c r="I101" s="82"/>
      <c r="J101" s="80"/>
      <c r="K101" s="80"/>
      <c r="L101" s="80"/>
      <c r="M101" s="82"/>
      <c r="N101" s="80"/>
      <c r="O101" s="80"/>
      <c r="P101" s="80"/>
      <c r="Q101" s="82"/>
      <c r="R101" s="80"/>
      <c r="S101" s="80"/>
      <c r="T101" s="80"/>
      <c r="U101" s="82"/>
      <c r="V101" s="80"/>
      <c r="W101" s="80"/>
      <c r="X101" s="80"/>
      <c r="Y101" s="80"/>
      <c r="Z101" s="80"/>
      <c r="AA101" s="80"/>
      <c r="AB101" s="80"/>
      <c r="AC101" s="82"/>
    </row>
    <row r="102" spans="1:29" ht="15.75" customHeight="1" x14ac:dyDescent="0.2">
      <c r="A102" s="59"/>
      <c r="B102" s="119"/>
      <c r="C102" s="80"/>
      <c r="D102" s="80"/>
      <c r="E102" s="80"/>
      <c r="F102" s="80"/>
      <c r="G102" s="80"/>
      <c r="H102" s="80"/>
      <c r="I102" s="82"/>
      <c r="J102" s="80"/>
      <c r="K102" s="80"/>
      <c r="L102" s="80"/>
      <c r="M102" s="82"/>
      <c r="N102" s="80"/>
      <c r="O102" s="80"/>
      <c r="P102" s="80"/>
      <c r="Q102" s="82"/>
      <c r="R102" s="80"/>
      <c r="S102" s="80"/>
      <c r="T102" s="80"/>
      <c r="U102" s="82"/>
      <c r="V102" s="80"/>
      <c r="W102" s="80"/>
      <c r="X102" s="80"/>
      <c r="Y102" s="80"/>
      <c r="Z102" s="80"/>
      <c r="AA102" s="80"/>
      <c r="AB102" s="80"/>
      <c r="AC102" s="82"/>
    </row>
    <row r="103" spans="1:29" ht="15.75" customHeight="1" x14ac:dyDescent="0.2">
      <c r="A103" s="59"/>
      <c r="B103" s="119"/>
      <c r="C103" s="80"/>
      <c r="D103" s="80"/>
      <c r="E103" s="80"/>
      <c r="F103" s="80"/>
      <c r="G103" s="80"/>
      <c r="H103" s="80"/>
      <c r="I103" s="82"/>
      <c r="J103" s="80"/>
      <c r="K103" s="80"/>
      <c r="L103" s="80"/>
      <c r="M103" s="82"/>
      <c r="N103" s="80"/>
      <c r="O103" s="80"/>
      <c r="P103" s="80"/>
      <c r="Q103" s="82"/>
      <c r="R103" s="80"/>
      <c r="S103" s="80"/>
      <c r="T103" s="80"/>
      <c r="U103" s="82"/>
      <c r="V103" s="80"/>
      <c r="W103" s="80"/>
      <c r="X103" s="80"/>
      <c r="Y103" s="80"/>
      <c r="Z103" s="80"/>
      <c r="AA103" s="80"/>
      <c r="AB103" s="80"/>
      <c r="AC103" s="82"/>
    </row>
    <row r="104" spans="1:29" ht="15.75" customHeight="1" x14ac:dyDescent="0.2">
      <c r="A104" s="80"/>
      <c r="B104" s="80"/>
      <c r="C104" s="80"/>
      <c r="D104" s="80"/>
      <c r="E104" s="80"/>
      <c r="F104" s="80"/>
      <c r="G104" s="80"/>
      <c r="H104" s="80"/>
      <c r="I104" s="82"/>
      <c r="J104" s="80"/>
      <c r="K104" s="80"/>
      <c r="L104" s="80"/>
      <c r="M104" s="82"/>
      <c r="N104" s="80"/>
      <c r="O104" s="80"/>
      <c r="P104" s="80"/>
      <c r="Q104" s="82"/>
      <c r="R104" s="80"/>
      <c r="S104" s="80"/>
      <c r="T104" s="80"/>
      <c r="U104" s="82"/>
      <c r="V104" s="80"/>
      <c r="W104" s="80"/>
      <c r="X104" s="80"/>
      <c r="Y104" s="80"/>
      <c r="Z104" s="80"/>
      <c r="AA104" s="80"/>
      <c r="AB104" s="80"/>
      <c r="AC104" s="82"/>
    </row>
    <row r="105" spans="1:29" ht="15.75" customHeight="1" x14ac:dyDescent="0.2">
      <c r="A105" s="80"/>
      <c r="B105" s="80"/>
      <c r="C105" s="80"/>
      <c r="D105" s="80"/>
      <c r="E105" s="80"/>
      <c r="F105" s="80"/>
      <c r="G105" s="80"/>
      <c r="H105" s="80"/>
      <c r="I105" s="82"/>
      <c r="J105" s="80"/>
      <c r="K105" s="80"/>
      <c r="L105" s="80"/>
      <c r="M105" s="82"/>
      <c r="N105" s="80"/>
      <c r="O105" s="80"/>
      <c r="P105" s="80"/>
      <c r="Q105" s="82"/>
      <c r="R105" s="80"/>
      <c r="S105" s="80"/>
      <c r="T105" s="80"/>
      <c r="U105" s="82"/>
      <c r="V105" s="80"/>
      <c r="W105" s="80"/>
      <c r="X105" s="80"/>
      <c r="Y105" s="80"/>
      <c r="Z105" s="80"/>
      <c r="AA105" s="80"/>
      <c r="AB105" s="80"/>
      <c r="AC105" s="82"/>
    </row>
    <row r="106" spans="1:29" ht="15.75" customHeight="1" x14ac:dyDescent="0.2">
      <c r="A106" s="80"/>
      <c r="B106" s="80"/>
      <c r="C106" s="80"/>
      <c r="D106" s="80"/>
      <c r="E106" s="80"/>
      <c r="F106" s="80"/>
      <c r="G106" s="80"/>
      <c r="H106" s="80"/>
      <c r="I106" s="82"/>
      <c r="J106" s="80"/>
      <c r="K106" s="80"/>
      <c r="L106" s="80"/>
      <c r="M106" s="82"/>
      <c r="N106" s="80"/>
      <c r="O106" s="80"/>
      <c r="P106" s="80"/>
      <c r="Q106" s="82"/>
      <c r="R106" s="80"/>
      <c r="S106" s="80"/>
      <c r="T106" s="80"/>
      <c r="U106" s="82"/>
      <c r="V106" s="80"/>
      <c r="W106" s="80"/>
      <c r="X106" s="80"/>
      <c r="Y106" s="80"/>
      <c r="Z106" s="80"/>
      <c r="AA106" s="80"/>
      <c r="AB106" s="80"/>
      <c r="AC106" s="82"/>
    </row>
    <row r="107" spans="1:29" ht="15.75" customHeight="1" x14ac:dyDescent="0.2">
      <c r="A107" s="80"/>
      <c r="B107" s="80"/>
      <c r="C107" s="80"/>
      <c r="D107" s="80"/>
      <c r="E107" s="80"/>
      <c r="F107" s="80"/>
      <c r="G107" s="80"/>
      <c r="H107" s="80"/>
      <c r="I107" s="82"/>
      <c r="J107" s="80"/>
      <c r="K107" s="80"/>
      <c r="L107" s="80"/>
      <c r="M107" s="82"/>
      <c r="N107" s="80"/>
      <c r="O107" s="80"/>
      <c r="P107" s="80"/>
      <c r="Q107" s="82"/>
      <c r="R107" s="80"/>
      <c r="S107" s="80"/>
      <c r="T107" s="80"/>
      <c r="U107" s="82"/>
      <c r="V107" s="80"/>
      <c r="W107" s="80"/>
      <c r="X107" s="80"/>
      <c r="Y107" s="80"/>
      <c r="Z107" s="80"/>
      <c r="AA107" s="80"/>
      <c r="AB107" s="80"/>
      <c r="AC107" s="82"/>
    </row>
    <row r="108" spans="1:29" ht="15.75" customHeight="1" x14ac:dyDescent="0.2">
      <c r="A108" s="80"/>
      <c r="B108" s="80"/>
      <c r="C108" s="80"/>
      <c r="D108" s="80"/>
      <c r="E108" s="80"/>
      <c r="F108" s="80"/>
      <c r="G108" s="80"/>
      <c r="H108" s="80"/>
      <c r="I108" s="82"/>
      <c r="J108" s="80"/>
      <c r="K108" s="80"/>
      <c r="L108" s="80"/>
      <c r="M108" s="82"/>
      <c r="N108" s="80"/>
      <c r="O108" s="80"/>
      <c r="P108" s="80"/>
      <c r="Q108" s="82"/>
      <c r="R108" s="80"/>
      <c r="S108" s="80"/>
      <c r="T108" s="80"/>
      <c r="U108" s="82"/>
      <c r="V108" s="80"/>
      <c r="W108" s="80"/>
      <c r="X108" s="80"/>
      <c r="Y108" s="80"/>
      <c r="Z108" s="80"/>
      <c r="AA108" s="80"/>
      <c r="AB108" s="80"/>
      <c r="AC108" s="82"/>
    </row>
    <row r="109" spans="1:29" ht="15.75" customHeight="1" x14ac:dyDescent="0.2">
      <c r="A109" s="80"/>
      <c r="B109" s="80"/>
      <c r="C109" s="80"/>
      <c r="D109" s="80"/>
      <c r="E109" s="80"/>
      <c r="F109" s="80"/>
      <c r="G109" s="80"/>
      <c r="H109" s="80"/>
      <c r="I109" s="82"/>
      <c r="J109" s="80"/>
      <c r="K109" s="80"/>
      <c r="L109" s="80"/>
      <c r="M109" s="82"/>
      <c r="N109" s="80"/>
      <c r="O109" s="80"/>
      <c r="P109" s="80"/>
      <c r="Q109" s="82"/>
      <c r="R109" s="80"/>
      <c r="S109" s="80"/>
      <c r="T109" s="80"/>
      <c r="U109" s="82"/>
      <c r="V109" s="80"/>
      <c r="W109" s="80"/>
      <c r="X109" s="80"/>
      <c r="Y109" s="80"/>
      <c r="Z109" s="80"/>
      <c r="AA109" s="80"/>
      <c r="AB109" s="80"/>
      <c r="AC109" s="82"/>
    </row>
    <row r="110" spans="1:29" ht="15.75" customHeight="1" x14ac:dyDescent="0.2">
      <c r="A110" s="80"/>
      <c r="B110" s="80"/>
      <c r="C110" s="80"/>
      <c r="D110" s="80"/>
      <c r="E110" s="80"/>
      <c r="F110" s="80"/>
      <c r="G110" s="80"/>
      <c r="H110" s="80"/>
      <c r="I110" s="82"/>
      <c r="J110" s="80"/>
      <c r="K110" s="80"/>
      <c r="L110" s="80"/>
      <c r="M110" s="82"/>
      <c r="N110" s="80"/>
      <c r="O110" s="80"/>
      <c r="P110" s="80"/>
      <c r="Q110" s="82"/>
      <c r="R110" s="80"/>
      <c r="S110" s="80"/>
      <c r="T110" s="80"/>
      <c r="U110" s="82"/>
      <c r="V110" s="80"/>
      <c r="W110" s="80"/>
      <c r="X110" s="80"/>
      <c r="Y110" s="80"/>
      <c r="Z110" s="80"/>
      <c r="AA110" s="80"/>
      <c r="AB110" s="80"/>
      <c r="AC110" s="82"/>
    </row>
    <row r="111" spans="1:29" ht="15.75" customHeight="1" x14ac:dyDescent="0.2">
      <c r="A111" s="80"/>
      <c r="B111" s="80"/>
      <c r="C111" s="80"/>
      <c r="D111" s="80"/>
      <c r="E111" s="80"/>
      <c r="F111" s="80"/>
      <c r="G111" s="80"/>
      <c r="H111" s="80"/>
      <c r="I111" s="82"/>
      <c r="J111" s="80"/>
      <c r="K111" s="80"/>
      <c r="L111" s="80"/>
      <c r="M111" s="82"/>
      <c r="N111" s="80"/>
      <c r="O111" s="80"/>
      <c r="P111" s="80"/>
      <c r="Q111" s="82"/>
      <c r="R111" s="80"/>
      <c r="S111" s="80"/>
      <c r="T111" s="80"/>
      <c r="U111" s="82"/>
      <c r="V111" s="80"/>
      <c r="W111" s="80"/>
      <c r="X111" s="80"/>
      <c r="Y111" s="80"/>
      <c r="Z111" s="80"/>
      <c r="AA111" s="80"/>
      <c r="AB111" s="80"/>
      <c r="AC111" s="82"/>
    </row>
    <row r="112" spans="1:29" ht="15.75" customHeight="1" x14ac:dyDescent="0.2">
      <c r="A112" s="80"/>
      <c r="B112" s="80"/>
      <c r="C112" s="80"/>
      <c r="D112" s="80"/>
      <c r="E112" s="80"/>
      <c r="F112" s="80"/>
      <c r="G112" s="80"/>
      <c r="H112" s="80"/>
      <c r="I112" s="82"/>
      <c r="J112" s="80"/>
      <c r="K112" s="80"/>
      <c r="L112" s="80"/>
      <c r="M112" s="82"/>
      <c r="N112" s="80"/>
      <c r="O112" s="80"/>
      <c r="P112" s="80"/>
      <c r="Q112" s="82"/>
      <c r="R112" s="80"/>
      <c r="S112" s="80"/>
      <c r="T112" s="80"/>
      <c r="U112" s="82"/>
      <c r="V112" s="80"/>
      <c r="W112" s="80"/>
      <c r="X112" s="80"/>
      <c r="Y112" s="80"/>
      <c r="Z112" s="80"/>
      <c r="AA112" s="80"/>
      <c r="AB112" s="80"/>
      <c r="AC112" s="82"/>
    </row>
    <row r="113" spans="1:29" ht="15.75" customHeight="1" x14ac:dyDescent="0.2">
      <c r="A113" s="80"/>
      <c r="B113" s="80"/>
      <c r="C113" s="80"/>
      <c r="D113" s="80"/>
      <c r="E113" s="80"/>
      <c r="F113" s="80"/>
      <c r="G113" s="80"/>
      <c r="H113" s="80"/>
      <c r="I113" s="82"/>
      <c r="J113" s="80"/>
      <c r="K113" s="80"/>
      <c r="L113" s="80"/>
      <c r="M113" s="82"/>
      <c r="N113" s="80"/>
      <c r="O113" s="80"/>
      <c r="P113" s="80"/>
      <c r="Q113" s="82"/>
      <c r="R113" s="80"/>
      <c r="S113" s="80"/>
      <c r="T113" s="80"/>
      <c r="U113" s="82"/>
      <c r="V113" s="80"/>
      <c r="W113" s="80"/>
      <c r="X113" s="80"/>
      <c r="Y113" s="80"/>
      <c r="Z113" s="80"/>
      <c r="AA113" s="80"/>
      <c r="AB113" s="80"/>
      <c r="AC113" s="82"/>
    </row>
    <row r="114" spans="1:29" ht="15.75" customHeight="1" x14ac:dyDescent="0.2">
      <c r="A114" s="80"/>
      <c r="B114" s="80"/>
      <c r="C114" s="80"/>
      <c r="D114" s="80"/>
      <c r="E114" s="80"/>
      <c r="F114" s="80"/>
      <c r="G114" s="80"/>
      <c r="H114" s="80"/>
      <c r="I114" s="82"/>
      <c r="J114" s="80"/>
      <c r="K114" s="80"/>
      <c r="L114" s="80"/>
      <c r="M114" s="82"/>
      <c r="N114" s="80"/>
      <c r="O114" s="80"/>
      <c r="P114" s="80"/>
      <c r="Q114" s="82"/>
      <c r="R114" s="80"/>
      <c r="S114" s="80"/>
      <c r="T114" s="80"/>
      <c r="U114" s="82"/>
      <c r="V114" s="80"/>
      <c r="W114" s="80"/>
      <c r="X114" s="80"/>
      <c r="Y114" s="80"/>
      <c r="Z114" s="80"/>
      <c r="AA114" s="80"/>
      <c r="AB114" s="80"/>
      <c r="AC114" s="82"/>
    </row>
    <row r="115" spans="1:29" ht="15.75" customHeight="1" x14ac:dyDescent="0.2">
      <c r="A115" s="80"/>
      <c r="B115" s="80"/>
      <c r="C115" s="80"/>
      <c r="D115" s="80"/>
      <c r="E115" s="80"/>
      <c r="F115" s="80"/>
      <c r="G115" s="80"/>
      <c r="H115" s="80"/>
      <c r="I115" s="82"/>
      <c r="J115" s="80"/>
      <c r="K115" s="80"/>
      <c r="L115" s="80"/>
      <c r="M115" s="82"/>
      <c r="N115" s="80"/>
      <c r="O115" s="80"/>
      <c r="P115" s="80"/>
      <c r="Q115" s="82"/>
      <c r="R115" s="80"/>
      <c r="S115" s="80"/>
      <c r="T115" s="80"/>
      <c r="U115" s="82"/>
      <c r="V115" s="80"/>
      <c r="W115" s="80"/>
      <c r="X115" s="80"/>
      <c r="Y115" s="80"/>
      <c r="Z115" s="80"/>
      <c r="AA115" s="80"/>
      <c r="AB115" s="80"/>
      <c r="AC115" s="82"/>
    </row>
    <row r="116" spans="1:29" ht="15.75" customHeight="1" x14ac:dyDescent="0.2">
      <c r="A116" s="80"/>
      <c r="B116" s="80"/>
      <c r="C116" s="80"/>
      <c r="D116" s="80"/>
      <c r="E116" s="80"/>
      <c r="F116" s="80"/>
      <c r="G116" s="80"/>
      <c r="H116" s="80"/>
      <c r="I116" s="82"/>
      <c r="J116" s="80"/>
      <c r="K116" s="80"/>
      <c r="L116" s="80"/>
      <c r="M116" s="82"/>
      <c r="N116" s="80"/>
      <c r="O116" s="80"/>
      <c r="P116" s="80"/>
      <c r="Q116" s="82"/>
      <c r="R116" s="80"/>
      <c r="S116" s="80"/>
      <c r="T116" s="80"/>
      <c r="U116" s="82"/>
      <c r="V116" s="80"/>
      <c r="W116" s="80"/>
      <c r="X116" s="80"/>
      <c r="Y116" s="80"/>
      <c r="Z116" s="80"/>
      <c r="AA116" s="80"/>
      <c r="AB116" s="80"/>
      <c r="AC116" s="82"/>
    </row>
    <row r="117" spans="1:29" ht="15.75" customHeight="1" x14ac:dyDescent="0.2">
      <c r="A117" s="80"/>
      <c r="B117" s="80"/>
      <c r="C117" s="80"/>
      <c r="D117" s="80"/>
      <c r="E117" s="80"/>
      <c r="F117" s="80"/>
      <c r="G117" s="80"/>
      <c r="H117" s="80"/>
      <c r="I117" s="82"/>
      <c r="J117" s="80"/>
      <c r="K117" s="80"/>
      <c r="L117" s="80"/>
      <c r="M117" s="82"/>
      <c r="N117" s="80"/>
      <c r="O117" s="80"/>
      <c r="P117" s="80"/>
      <c r="Q117" s="82"/>
      <c r="R117" s="80"/>
      <c r="S117" s="80"/>
      <c r="T117" s="80"/>
      <c r="U117" s="82"/>
      <c r="V117" s="80"/>
      <c r="W117" s="80"/>
      <c r="X117" s="80"/>
      <c r="Y117" s="80"/>
      <c r="Z117" s="80"/>
      <c r="AA117" s="80"/>
      <c r="AB117" s="80"/>
      <c r="AC117" s="82"/>
    </row>
    <row r="118" spans="1:29" ht="15.75" customHeight="1" x14ac:dyDescent="0.2">
      <c r="A118" s="80"/>
      <c r="B118" s="80"/>
      <c r="C118" s="80"/>
      <c r="D118" s="80"/>
      <c r="E118" s="80"/>
      <c r="F118" s="80"/>
      <c r="G118" s="80"/>
      <c r="H118" s="80"/>
      <c r="I118" s="82"/>
      <c r="J118" s="80"/>
      <c r="K118" s="80"/>
      <c r="L118" s="80"/>
      <c r="M118" s="82"/>
      <c r="N118" s="80"/>
      <c r="O118" s="80"/>
      <c r="P118" s="80"/>
      <c r="Q118" s="82"/>
      <c r="R118" s="80"/>
      <c r="S118" s="80"/>
      <c r="T118" s="80"/>
      <c r="U118" s="82"/>
      <c r="V118" s="80"/>
      <c r="W118" s="80"/>
      <c r="X118" s="80"/>
      <c r="Y118" s="80"/>
      <c r="Z118" s="80"/>
      <c r="AA118" s="80"/>
      <c r="AB118" s="80"/>
      <c r="AC118" s="82"/>
    </row>
    <row r="119" spans="1:29" ht="15.75" customHeight="1" x14ac:dyDescent="0.2">
      <c r="A119" s="80"/>
      <c r="B119" s="80"/>
      <c r="C119" s="80"/>
      <c r="D119" s="80"/>
      <c r="E119" s="80"/>
      <c r="F119" s="80"/>
      <c r="G119" s="80"/>
      <c r="H119" s="80"/>
      <c r="I119" s="82"/>
      <c r="J119" s="80"/>
      <c r="K119" s="80"/>
      <c r="L119" s="80"/>
      <c r="M119" s="82"/>
      <c r="N119" s="80"/>
      <c r="O119" s="80"/>
      <c r="P119" s="80"/>
      <c r="Q119" s="82"/>
      <c r="R119" s="80"/>
      <c r="S119" s="80"/>
      <c r="T119" s="80"/>
      <c r="U119" s="82"/>
      <c r="V119" s="80"/>
      <c r="W119" s="80"/>
      <c r="X119" s="80"/>
      <c r="Y119" s="80"/>
      <c r="Z119" s="80"/>
      <c r="AA119" s="80"/>
      <c r="AB119" s="80"/>
      <c r="AC119" s="82"/>
    </row>
    <row r="120" spans="1:29" ht="15.75" customHeight="1" x14ac:dyDescent="0.2">
      <c r="A120" s="80"/>
      <c r="B120" s="80"/>
      <c r="C120" s="80"/>
      <c r="D120" s="80"/>
      <c r="E120" s="80"/>
      <c r="F120" s="80"/>
      <c r="G120" s="80"/>
      <c r="H120" s="80"/>
      <c r="I120" s="82"/>
      <c r="J120" s="80"/>
      <c r="K120" s="80"/>
      <c r="L120" s="80"/>
      <c r="M120" s="82"/>
      <c r="N120" s="80"/>
      <c r="O120" s="80"/>
      <c r="P120" s="80"/>
      <c r="Q120" s="82"/>
      <c r="R120" s="80"/>
      <c r="S120" s="80"/>
      <c r="T120" s="80"/>
      <c r="U120" s="82"/>
      <c r="V120" s="80"/>
      <c r="W120" s="80"/>
      <c r="X120" s="80"/>
      <c r="Y120" s="80"/>
      <c r="Z120" s="80"/>
      <c r="AA120" s="80"/>
      <c r="AB120" s="80"/>
      <c r="AC120" s="82"/>
    </row>
    <row r="121" spans="1:29" ht="15.75" customHeight="1" x14ac:dyDescent="0.2">
      <c r="A121" s="80"/>
      <c r="B121" s="80"/>
      <c r="C121" s="80"/>
      <c r="D121" s="80"/>
      <c r="E121" s="80"/>
      <c r="F121" s="80"/>
      <c r="G121" s="80"/>
      <c r="H121" s="80"/>
      <c r="I121" s="82"/>
      <c r="J121" s="80"/>
      <c r="K121" s="80"/>
      <c r="L121" s="80"/>
      <c r="M121" s="82"/>
      <c r="N121" s="80"/>
      <c r="O121" s="80"/>
      <c r="P121" s="80"/>
      <c r="Q121" s="82"/>
      <c r="R121" s="80"/>
      <c r="S121" s="80"/>
      <c r="T121" s="80"/>
      <c r="U121" s="82"/>
      <c r="V121" s="80"/>
      <c r="W121" s="80"/>
      <c r="X121" s="80"/>
      <c r="Y121" s="80"/>
      <c r="Z121" s="80"/>
      <c r="AA121" s="80"/>
      <c r="AB121" s="80"/>
      <c r="AC121" s="82"/>
    </row>
    <row r="122" spans="1:29" ht="15.75" customHeight="1" x14ac:dyDescent="0.2">
      <c r="A122" s="80"/>
      <c r="B122" s="80"/>
      <c r="C122" s="80"/>
      <c r="D122" s="80"/>
      <c r="E122" s="80"/>
      <c r="F122" s="80"/>
      <c r="G122" s="80"/>
      <c r="H122" s="80"/>
      <c r="I122" s="82"/>
      <c r="J122" s="80"/>
      <c r="K122" s="80"/>
      <c r="L122" s="80"/>
      <c r="M122" s="82"/>
      <c r="N122" s="80"/>
      <c r="O122" s="80"/>
      <c r="P122" s="80"/>
      <c r="Q122" s="82"/>
      <c r="R122" s="80"/>
      <c r="S122" s="80"/>
      <c r="T122" s="80"/>
      <c r="U122" s="82"/>
      <c r="V122" s="80"/>
      <c r="W122" s="80"/>
      <c r="X122" s="80"/>
      <c r="Y122" s="80"/>
      <c r="Z122" s="80"/>
      <c r="AA122" s="80"/>
      <c r="AB122" s="80"/>
      <c r="AC122" s="82"/>
    </row>
    <row r="123" spans="1:29" ht="15.75" customHeight="1" x14ac:dyDescent="0.2">
      <c r="A123" s="80"/>
      <c r="B123" s="80"/>
      <c r="C123" s="80"/>
      <c r="D123" s="80"/>
      <c r="E123" s="80"/>
      <c r="F123" s="80"/>
      <c r="G123" s="80"/>
      <c r="H123" s="80"/>
      <c r="I123" s="82"/>
      <c r="J123" s="80"/>
      <c r="K123" s="80"/>
      <c r="L123" s="80"/>
      <c r="M123" s="82"/>
      <c r="N123" s="80"/>
      <c r="O123" s="80"/>
      <c r="P123" s="80"/>
      <c r="Q123" s="82"/>
      <c r="R123" s="80"/>
      <c r="S123" s="80"/>
      <c r="T123" s="80"/>
      <c r="U123" s="82"/>
      <c r="V123" s="80"/>
      <c r="W123" s="80"/>
      <c r="X123" s="80"/>
      <c r="Y123" s="80"/>
      <c r="Z123" s="80"/>
      <c r="AA123" s="80"/>
      <c r="AB123" s="80"/>
      <c r="AC123" s="82"/>
    </row>
    <row r="124" spans="1:29" ht="15.75" customHeight="1" x14ac:dyDescent="0.2">
      <c r="A124" s="80"/>
      <c r="B124" s="80"/>
      <c r="C124" s="80"/>
      <c r="D124" s="80"/>
      <c r="E124" s="80"/>
      <c r="F124" s="80"/>
      <c r="G124" s="80"/>
      <c r="H124" s="80"/>
      <c r="I124" s="82"/>
      <c r="J124" s="80"/>
      <c r="K124" s="80"/>
      <c r="L124" s="80"/>
      <c r="M124" s="82"/>
      <c r="N124" s="80"/>
      <c r="O124" s="80"/>
      <c r="P124" s="80"/>
      <c r="Q124" s="82"/>
      <c r="R124" s="80"/>
      <c r="S124" s="80"/>
      <c r="T124" s="80"/>
      <c r="U124" s="82"/>
      <c r="V124" s="80"/>
      <c r="W124" s="80"/>
      <c r="X124" s="80"/>
      <c r="Y124" s="80"/>
      <c r="Z124" s="80"/>
      <c r="AA124" s="80"/>
      <c r="AB124" s="80"/>
      <c r="AC124" s="82"/>
    </row>
    <row r="125" spans="1:29" ht="15.75" customHeight="1" x14ac:dyDescent="0.2">
      <c r="A125" s="80"/>
      <c r="B125" s="80"/>
      <c r="C125" s="80"/>
      <c r="D125" s="80"/>
      <c r="E125" s="80"/>
      <c r="F125" s="80"/>
      <c r="G125" s="80"/>
      <c r="H125" s="80"/>
      <c r="I125" s="82"/>
      <c r="J125" s="80"/>
      <c r="K125" s="80"/>
      <c r="L125" s="80"/>
      <c r="M125" s="82"/>
      <c r="N125" s="80"/>
      <c r="O125" s="80"/>
      <c r="P125" s="80"/>
      <c r="Q125" s="82"/>
      <c r="R125" s="80"/>
      <c r="S125" s="80"/>
      <c r="T125" s="80"/>
      <c r="U125" s="82"/>
      <c r="V125" s="80"/>
      <c r="W125" s="80"/>
      <c r="X125" s="80"/>
      <c r="Y125" s="80"/>
      <c r="Z125" s="80"/>
      <c r="AA125" s="80"/>
      <c r="AB125" s="80"/>
      <c r="AC125" s="82"/>
    </row>
    <row r="126" spans="1:29" ht="15.75" customHeight="1" x14ac:dyDescent="0.2">
      <c r="A126" s="80"/>
      <c r="B126" s="80"/>
      <c r="C126" s="80"/>
      <c r="D126" s="80"/>
      <c r="E126" s="80"/>
      <c r="F126" s="80"/>
      <c r="G126" s="80"/>
      <c r="H126" s="80"/>
      <c r="I126" s="82"/>
      <c r="J126" s="80"/>
      <c r="K126" s="80"/>
      <c r="L126" s="80"/>
      <c r="M126" s="82"/>
      <c r="N126" s="80"/>
      <c r="O126" s="80"/>
      <c r="P126" s="80"/>
      <c r="Q126" s="82"/>
      <c r="R126" s="80"/>
      <c r="S126" s="80"/>
      <c r="T126" s="80"/>
      <c r="U126" s="82"/>
      <c r="V126" s="80"/>
      <c r="W126" s="80"/>
      <c r="X126" s="80"/>
      <c r="Y126" s="80"/>
      <c r="Z126" s="80"/>
      <c r="AA126" s="80"/>
      <c r="AB126" s="80"/>
      <c r="AC126" s="82"/>
    </row>
    <row r="127" spans="1:29" ht="15.75" customHeight="1" x14ac:dyDescent="0.2">
      <c r="A127" s="80"/>
      <c r="B127" s="80"/>
      <c r="C127" s="80"/>
      <c r="D127" s="80"/>
      <c r="E127" s="80"/>
      <c r="F127" s="80"/>
      <c r="G127" s="80"/>
      <c r="H127" s="80"/>
      <c r="I127" s="82"/>
      <c r="J127" s="80"/>
      <c r="K127" s="80"/>
      <c r="L127" s="80"/>
      <c r="M127" s="82"/>
      <c r="N127" s="80"/>
      <c r="O127" s="80"/>
      <c r="P127" s="80"/>
      <c r="Q127" s="82"/>
      <c r="R127" s="80"/>
      <c r="S127" s="80"/>
      <c r="T127" s="80"/>
      <c r="U127" s="82"/>
      <c r="V127" s="80"/>
      <c r="W127" s="80"/>
      <c r="X127" s="80"/>
      <c r="Y127" s="80"/>
      <c r="Z127" s="80"/>
      <c r="AA127" s="80"/>
      <c r="AB127" s="80"/>
      <c r="AC127" s="82"/>
    </row>
    <row r="128" spans="1:29" ht="15.75" customHeight="1" x14ac:dyDescent="0.2">
      <c r="A128" s="80"/>
      <c r="B128" s="80"/>
      <c r="C128" s="80"/>
      <c r="D128" s="80"/>
      <c r="E128" s="80"/>
      <c r="F128" s="80"/>
      <c r="G128" s="80"/>
      <c r="H128" s="80"/>
      <c r="I128" s="82"/>
      <c r="J128" s="80"/>
      <c r="K128" s="80"/>
      <c r="L128" s="80"/>
      <c r="M128" s="82"/>
      <c r="N128" s="80"/>
      <c r="O128" s="80"/>
      <c r="P128" s="80"/>
      <c r="Q128" s="82"/>
      <c r="R128" s="80"/>
      <c r="S128" s="80"/>
      <c r="T128" s="80"/>
      <c r="U128" s="82"/>
      <c r="V128" s="80"/>
      <c r="W128" s="80"/>
      <c r="X128" s="80"/>
      <c r="Y128" s="80"/>
      <c r="Z128" s="80"/>
      <c r="AA128" s="80"/>
      <c r="AB128" s="80"/>
      <c r="AC128" s="82"/>
    </row>
    <row r="129" spans="1:29" ht="15.75" customHeight="1" x14ac:dyDescent="0.2">
      <c r="A129" s="80"/>
      <c r="B129" s="80"/>
      <c r="C129" s="80"/>
      <c r="D129" s="80"/>
      <c r="E129" s="80"/>
      <c r="F129" s="80"/>
      <c r="G129" s="80"/>
      <c r="H129" s="80"/>
      <c r="I129" s="82"/>
      <c r="J129" s="80"/>
      <c r="K129" s="80"/>
      <c r="L129" s="80"/>
      <c r="M129" s="82"/>
      <c r="N129" s="80"/>
      <c r="O129" s="80"/>
      <c r="P129" s="80"/>
      <c r="Q129" s="82"/>
      <c r="R129" s="80"/>
      <c r="S129" s="80"/>
      <c r="T129" s="80"/>
      <c r="U129" s="82"/>
      <c r="V129" s="80"/>
      <c r="W129" s="80"/>
      <c r="X129" s="80"/>
      <c r="Y129" s="80"/>
      <c r="Z129" s="80"/>
      <c r="AA129" s="80"/>
      <c r="AB129" s="80"/>
      <c r="AC129" s="82"/>
    </row>
    <row r="130" spans="1:29" ht="15.75" customHeight="1" x14ac:dyDescent="0.2">
      <c r="A130" s="80"/>
      <c r="B130" s="80"/>
      <c r="C130" s="80"/>
      <c r="D130" s="80"/>
      <c r="E130" s="80"/>
      <c r="F130" s="80"/>
      <c r="G130" s="80"/>
      <c r="H130" s="80"/>
      <c r="I130" s="82"/>
      <c r="J130" s="80"/>
      <c r="K130" s="80"/>
      <c r="L130" s="80"/>
      <c r="M130" s="82"/>
      <c r="N130" s="80"/>
      <c r="O130" s="80"/>
      <c r="P130" s="80"/>
      <c r="Q130" s="82"/>
      <c r="R130" s="80"/>
      <c r="S130" s="80"/>
      <c r="T130" s="80"/>
      <c r="U130" s="82"/>
      <c r="V130" s="80"/>
      <c r="W130" s="80"/>
      <c r="X130" s="80"/>
      <c r="Y130" s="80"/>
      <c r="Z130" s="80"/>
      <c r="AA130" s="80"/>
      <c r="AB130" s="80"/>
      <c r="AC130" s="82"/>
    </row>
    <row r="131" spans="1:29" ht="15.75" customHeight="1" x14ac:dyDescent="0.2">
      <c r="A131" s="80"/>
      <c r="B131" s="80"/>
      <c r="C131" s="80"/>
      <c r="D131" s="80"/>
      <c r="E131" s="80"/>
      <c r="F131" s="80"/>
      <c r="G131" s="80"/>
      <c r="H131" s="80"/>
      <c r="I131" s="82"/>
      <c r="J131" s="80"/>
      <c r="K131" s="80"/>
      <c r="L131" s="80"/>
      <c r="M131" s="82"/>
      <c r="N131" s="80"/>
      <c r="O131" s="80"/>
      <c r="P131" s="80"/>
      <c r="Q131" s="82"/>
      <c r="R131" s="80"/>
      <c r="S131" s="80"/>
      <c r="T131" s="80"/>
      <c r="U131" s="82"/>
      <c r="V131" s="80"/>
      <c r="W131" s="80"/>
      <c r="X131" s="80"/>
      <c r="Y131" s="80"/>
      <c r="Z131" s="80"/>
      <c r="AA131" s="80"/>
      <c r="AB131" s="80"/>
      <c r="AC131" s="82"/>
    </row>
    <row r="132" spans="1:29" ht="15.75" customHeight="1" x14ac:dyDescent="0.2">
      <c r="A132" s="80"/>
      <c r="B132" s="80"/>
      <c r="C132" s="80"/>
      <c r="D132" s="80"/>
      <c r="E132" s="80"/>
      <c r="F132" s="80"/>
      <c r="G132" s="80"/>
      <c r="H132" s="80"/>
      <c r="I132" s="82"/>
      <c r="J132" s="80"/>
      <c r="K132" s="80"/>
      <c r="L132" s="80"/>
      <c r="M132" s="82"/>
      <c r="N132" s="80"/>
      <c r="O132" s="80"/>
      <c r="P132" s="80"/>
      <c r="Q132" s="82"/>
      <c r="R132" s="80"/>
      <c r="S132" s="80"/>
      <c r="T132" s="80"/>
      <c r="U132" s="82"/>
      <c r="V132" s="80"/>
      <c r="W132" s="80"/>
      <c r="X132" s="80"/>
      <c r="Y132" s="80"/>
      <c r="Z132" s="80"/>
      <c r="AA132" s="80"/>
      <c r="AB132" s="80"/>
      <c r="AC132" s="82"/>
    </row>
    <row r="133" spans="1:29" ht="15.75" customHeight="1" x14ac:dyDescent="0.2">
      <c r="A133" s="80"/>
      <c r="B133" s="80"/>
      <c r="C133" s="80"/>
      <c r="D133" s="80"/>
      <c r="E133" s="80"/>
      <c r="F133" s="80"/>
      <c r="G133" s="80"/>
      <c r="H133" s="80"/>
      <c r="I133" s="82"/>
      <c r="J133" s="80"/>
      <c r="K133" s="80"/>
      <c r="L133" s="80"/>
      <c r="M133" s="82"/>
      <c r="N133" s="80"/>
      <c r="O133" s="80"/>
      <c r="P133" s="80"/>
      <c r="Q133" s="82"/>
      <c r="R133" s="80"/>
      <c r="S133" s="80"/>
      <c r="T133" s="80"/>
      <c r="U133" s="82"/>
      <c r="V133" s="80"/>
      <c r="W133" s="80"/>
      <c r="X133" s="80"/>
      <c r="Y133" s="80"/>
      <c r="Z133" s="80"/>
      <c r="AA133" s="80"/>
      <c r="AB133" s="80"/>
      <c r="AC133" s="82"/>
    </row>
    <row r="134" spans="1:29" ht="15.75" customHeight="1" x14ac:dyDescent="0.2">
      <c r="A134" s="80"/>
      <c r="B134" s="80"/>
      <c r="C134" s="80"/>
      <c r="D134" s="80"/>
      <c r="E134" s="80"/>
      <c r="F134" s="80"/>
      <c r="G134" s="80"/>
      <c r="H134" s="80"/>
      <c r="I134" s="82"/>
      <c r="J134" s="80"/>
      <c r="K134" s="80"/>
      <c r="L134" s="80"/>
      <c r="M134" s="82"/>
      <c r="N134" s="80"/>
      <c r="O134" s="80"/>
      <c r="P134" s="80"/>
      <c r="Q134" s="82"/>
      <c r="R134" s="80"/>
      <c r="S134" s="80"/>
      <c r="T134" s="80"/>
      <c r="U134" s="82"/>
      <c r="V134" s="80"/>
      <c r="W134" s="80"/>
      <c r="X134" s="80"/>
      <c r="Y134" s="80"/>
      <c r="Z134" s="80"/>
      <c r="AA134" s="80"/>
      <c r="AB134" s="80"/>
      <c r="AC134" s="82"/>
    </row>
    <row r="135" spans="1:29" ht="15.75" customHeight="1" x14ac:dyDescent="0.2">
      <c r="A135" s="80"/>
      <c r="B135" s="80"/>
      <c r="C135" s="80"/>
      <c r="D135" s="80"/>
      <c r="E135" s="80"/>
      <c r="F135" s="80"/>
      <c r="G135" s="80"/>
      <c r="H135" s="80"/>
      <c r="I135" s="82"/>
      <c r="J135" s="80"/>
      <c r="K135" s="80"/>
      <c r="L135" s="80"/>
      <c r="M135" s="82"/>
      <c r="N135" s="80"/>
      <c r="O135" s="80"/>
      <c r="P135" s="80"/>
      <c r="Q135" s="82"/>
      <c r="R135" s="80"/>
      <c r="S135" s="80"/>
      <c r="T135" s="80"/>
      <c r="U135" s="82"/>
      <c r="V135" s="80"/>
      <c r="W135" s="80"/>
      <c r="X135" s="80"/>
      <c r="Y135" s="80"/>
      <c r="Z135" s="80"/>
      <c r="AA135" s="80"/>
      <c r="AB135" s="80"/>
      <c r="AC135" s="82"/>
    </row>
    <row r="136" spans="1:29" ht="15.75" customHeight="1" x14ac:dyDescent="0.2">
      <c r="A136" s="80"/>
      <c r="B136" s="80"/>
      <c r="C136" s="80"/>
      <c r="D136" s="80"/>
      <c r="E136" s="80"/>
      <c r="F136" s="80"/>
      <c r="G136" s="80"/>
      <c r="H136" s="80"/>
      <c r="I136" s="82"/>
      <c r="J136" s="80"/>
      <c r="K136" s="80"/>
      <c r="L136" s="80"/>
      <c r="M136" s="82"/>
      <c r="N136" s="80"/>
      <c r="O136" s="80"/>
      <c r="P136" s="80"/>
      <c r="Q136" s="82"/>
      <c r="R136" s="80"/>
      <c r="S136" s="80"/>
      <c r="T136" s="80"/>
      <c r="U136" s="82"/>
      <c r="V136" s="80"/>
      <c r="W136" s="80"/>
      <c r="X136" s="80"/>
      <c r="Y136" s="80"/>
      <c r="Z136" s="80"/>
      <c r="AA136" s="80"/>
      <c r="AB136" s="80"/>
      <c r="AC136" s="82"/>
    </row>
    <row r="137" spans="1:29" ht="15.75" customHeight="1" x14ac:dyDescent="0.2">
      <c r="A137" s="80"/>
      <c r="B137" s="80"/>
      <c r="C137" s="80"/>
      <c r="D137" s="80"/>
      <c r="E137" s="80"/>
      <c r="F137" s="80"/>
      <c r="G137" s="80"/>
      <c r="H137" s="80"/>
      <c r="I137" s="82"/>
      <c r="J137" s="80"/>
      <c r="K137" s="80"/>
      <c r="L137" s="80"/>
      <c r="M137" s="82"/>
      <c r="N137" s="80"/>
      <c r="O137" s="80"/>
      <c r="P137" s="80"/>
      <c r="Q137" s="82"/>
      <c r="R137" s="80"/>
      <c r="S137" s="80"/>
      <c r="T137" s="80"/>
      <c r="U137" s="82"/>
      <c r="V137" s="80"/>
      <c r="W137" s="80"/>
      <c r="X137" s="80"/>
      <c r="Y137" s="80"/>
      <c r="Z137" s="80"/>
      <c r="AA137" s="80"/>
      <c r="AB137" s="80"/>
      <c r="AC137" s="82"/>
    </row>
    <row r="138" spans="1:29" ht="15.75" customHeight="1" x14ac:dyDescent="0.2">
      <c r="A138" s="80"/>
      <c r="B138" s="80"/>
      <c r="C138" s="80"/>
      <c r="D138" s="80"/>
      <c r="E138" s="80"/>
      <c r="F138" s="80"/>
      <c r="G138" s="80"/>
      <c r="H138" s="80"/>
      <c r="I138" s="82"/>
      <c r="J138" s="80"/>
      <c r="K138" s="80"/>
      <c r="L138" s="80"/>
      <c r="M138" s="82"/>
      <c r="N138" s="80"/>
      <c r="O138" s="80"/>
      <c r="P138" s="80"/>
      <c r="Q138" s="82"/>
      <c r="R138" s="80"/>
      <c r="S138" s="80"/>
      <c r="T138" s="80"/>
      <c r="U138" s="82"/>
      <c r="V138" s="80"/>
      <c r="W138" s="80"/>
      <c r="X138" s="80"/>
      <c r="Y138" s="80"/>
      <c r="Z138" s="80"/>
      <c r="AA138" s="80"/>
      <c r="AB138" s="80"/>
      <c r="AC138" s="82"/>
    </row>
    <row r="139" spans="1:29" ht="15.75" customHeight="1" x14ac:dyDescent="0.2">
      <c r="A139" s="80"/>
      <c r="B139" s="80"/>
      <c r="C139" s="80"/>
      <c r="D139" s="80"/>
      <c r="E139" s="80"/>
      <c r="F139" s="80"/>
      <c r="G139" s="80"/>
      <c r="H139" s="80"/>
      <c r="I139" s="82"/>
      <c r="J139" s="80"/>
      <c r="K139" s="80"/>
      <c r="L139" s="80"/>
      <c r="M139" s="82"/>
      <c r="N139" s="80"/>
      <c r="O139" s="80"/>
      <c r="P139" s="80"/>
      <c r="Q139" s="82"/>
      <c r="R139" s="80"/>
      <c r="S139" s="80"/>
      <c r="T139" s="80"/>
      <c r="U139" s="82"/>
      <c r="V139" s="80"/>
      <c r="W139" s="80"/>
      <c r="X139" s="80"/>
      <c r="Y139" s="80"/>
      <c r="Z139" s="80"/>
      <c r="AA139" s="80"/>
      <c r="AB139" s="80"/>
      <c r="AC139" s="82"/>
    </row>
    <row r="140" spans="1:29" ht="15.75" customHeight="1" x14ac:dyDescent="0.2">
      <c r="A140" s="80"/>
      <c r="B140" s="80"/>
      <c r="C140" s="80"/>
      <c r="D140" s="80"/>
      <c r="E140" s="80"/>
      <c r="F140" s="80"/>
      <c r="G140" s="80"/>
      <c r="H140" s="80"/>
      <c r="I140" s="82"/>
      <c r="J140" s="80"/>
      <c r="K140" s="80"/>
      <c r="L140" s="80"/>
      <c r="M140" s="82"/>
      <c r="N140" s="80"/>
      <c r="O140" s="80"/>
      <c r="P140" s="80"/>
      <c r="Q140" s="82"/>
      <c r="R140" s="80"/>
      <c r="S140" s="80"/>
      <c r="T140" s="80"/>
      <c r="U140" s="82"/>
      <c r="V140" s="80"/>
      <c r="W140" s="80"/>
      <c r="X140" s="80"/>
      <c r="Y140" s="80"/>
      <c r="Z140" s="80"/>
      <c r="AA140" s="80"/>
      <c r="AB140" s="80"/>
      <c r="AC140" s="82"/>
    </row>
    <row r="141" spans="1:29" ht="15.75" customHeight="1" x14ac:dyDescent="0.2">
      <c r="A141" s="80"/>
      <c r="B141" s="80"/>
      <c r="C141" s="80"/>
      <c r="D141" s="80"/>
      <c r="E141" s="80"/>
      <c r="F141" s="80"/>
      <c r="G141" s="80"/>
      <c r="H141" s="80"/>
      <c r="I141" s="82"/>
      <c r="J141" s="80"/>
      <c r="K141" s="80"/>
      <c r="L141" s="80"/>
      <c r="M141" s="82"/>
      <c r="N141" s="80"/>
      <c r="O141" s="80"/>
      <c r="P141" s="80"/>
      <c r="Q141" s="82"/>
      <c r="R141" s="80"/>
      <c r="S141" s="80"/>
      <c r="T141" s="80"/>
      <c r="U141" s="82"/>
      <c r="V141" s="80"/>
      <c r="W141" s="80"/>
      <c r="X141" s="80"/>
      <c r="Y141" s="80"/>
      <c r="Z141" s="80"/>
      <c r="AA141" s="80"/>
      <c r="AB141" s="80"/>
      <c r="AC141" s="82"/>
    </row>
    <row r="142" spans="1:29" ht="15.75" customHeight="1" x14ac:dyDescent="0.2">
      <c r="A142" s="80"/>
      <c r="B142" s="80"/>
      <c r="C142" s="80"/>
      <c r="D142" s="80"/>
      <c r="E142" s="80"/>
      <c r="F142" s="80"/>
      <c r="G142" s="80"/>
      <c r="H142" s="80"/>
      <c r="I142" s="82"/>
      <c r="J142" s="80"/>
      <c r="K142" s="80"/>
      <c r="L142" s="80"/>
      <c r="M142" s="82"/>
      <c r="N142" s="80"/>
      <c r="O142" s="80"/>
      <c r="P142" s="80"/>
      <c r="Q142" s="82"/>
      <c r="R142" s="80"/>
      <c r="S142" s="80"/>
      <c r="T142" s="80"/>
      <c r="U142" s="82"/>
      <c r="V142" s="80"/>
      <c r="W142" s="80"/>
      <c r="X142" s="80"/>
      <c r="Y142" s="80"/>
      <c r="Z142" s="80"/>
      <c r="AA142" s="80"/>
      <c r="AB142" s="80"/>
      <c r="AC142" s="82"/>
    </row>
    <row r="143" spans="1:29" ht="15.75" customHeight="1" x14ac:dyDescent="0.2">
      <c r="A143" s="80"/>
      <c r="B143" s="80"/>
      <c r="C143" s="80"/>
      <c r="D143" s="80"/>
      <c r="E143" s="80"/>
      <c r="F143" s="80"/>
      <c r="G143" s="80"/>
      <c r="H143" s="80"/>
      <c r="I143" s="82"/>
      <c r="J143" s="80"/>
      <c r="K143" s="80"/>
      <c r="L143" s="80"/>
      <c r="M143" s="82"/>
      <c r="N143" s="80"/>
      <c r="O143" s="80"/>
      <c r="P143" s="80"/>
      <c r="Q143" s="82"/>
      <c r="R143" s="80"/>
      <c r="S143" s="80"/>
      <c r="T143" s="80"/>
      <c r="U143" s="82"/>
      <c r="V143" s="80"/>
      <c r="W143" s="80"/>
      <c r="X143" s="80"/>
      <c r="Y143" s="80"/>
      <c r="Z143" s="80"/>
      <c r="AA143" s="80"/>
      <c r="AB143" s="80"/>
      <c r="AC143" s="82"/>
    </row>
    <row r="144" spans="1:29" ht="15.75" customHeight="1" x14ac:dyDescent="0.2">
      <c r="A144" s="80"/>
      <c r="B144" s="80"/>
      <c r="C144" s="80"/>
      <c r="D144" s="80"/>
      <c r="E144" s="80"/>
      <c r="F144" s="80"/>
      <c r="G144" s="80"/>
      <c r="H144" s="80"/>
      <c r="I144" s="82"/>
      <c r="J144" s="80"/>
      <c r="K144" s="80"/>
      <c r="L144" s="80"/>
      <c r="M144" s="82"/>
      <c r="N144" s="80"/>
      <c r="O144" s="80"/>
      <c r="P144" s="80"/>
      <c r="Q144" s="82"/>
      <c r="R144" s="80"/>
      <c r="S144" s="80"/>
      <c r="T144" s="80"/>
      <c r="U144" s="82"/>
      <c r="V144" s="80"/>
      <c r="W144" s="80"/>
      <c r="X144" s="80"/>
      <c r="Y144" s="80"/>
      <c r="Z144" s="80"/>
      <c r="AA144" s="80"/>
      <c r="AB144" s="80"/>
      <c r="AC144" s="82"/>
    </row>
    <row r="145" spans="1:29" ht="15.75" customHeight="1" x14ac:dyDescent="0.2">
      <c r="A145" s="80"/>
      <c r="B145" s="80"/>
      <c r="C145" s="80"/>
      <c r="D145" s="80"/>
      <c r="E145" s="80"/>
      <c r="F145" s="80"/>
      <c r="G145" s="80"/>
      <c r="H145" s="80"/>
      <c r="I145" s="82"/>
      <c r="J145" s="80"/>
      <c r="K145" s="80"/>
      <c r="L145" s="80"/>
      <c r="M145" s="82"/>
      <c r="N145" s="80"/>
      <c r="O145" s="80"/>
      <c r="P145" s="80"/>
      <c r="Q145" s="82"/>
      <c r="R145" s="80"/>
      <c r="S145" s="80"/>
      <c r="T145" s="80"/>
      <c r="U145" s="82"/>
      <c r="V145" s="80"/>
      <c r="W145" s="80"/>
      <c r="X145" s="80"/>
      <c r="Y145" s="80"/>
      <c r="Z145" s="80"/>
      <c r="AA145" s="80"/>
      <c r="AB145" s="80"/>
      <c r="AC145" s="82"/>
    </row>
    <row r="146" spans="1:29" ht="15.75" customHeight="1" x14ac:dyDescent="0.2">
      <c r="A146" s="80"/>
      <c r="B146" s="80"/>
      <c r="C146" s="80"/>
      <c r="D146" s="80"/>
      <c r="E146" s="80"/>
      <c r="F146" s="80"/>
      <c r="G146" s="80"/>
      <c r="H146" s="80"/>
      <c r="I146" s="82"/>
      <c r="J146" s="80"/>
      <c r="K146" s="80"/>
      <c r="L146" s="80"/>
      <c r="M146" s="82"/>
      <c r="N146" s="80"/>
      <c r="O146" s="80"/>
      <c r="P146" s="80"/>
      <c r="Q146" s="82"/>
      <c r="R146" s="80"/>
      <c r="S146" s="80"/>
      <c r="T146" s="80"/>
      <c r="U146" s="82"/>
      <c r="V146" s="80"/>
      <c r="W146" s="80"/>
      <c r="X146" s="80"/>
      <c r="Y146" s="80"/>
      <c r="Z146" s="80"/>
      <c r="AA146" s="80"/>
      <c r="AB146" s="80"/>
      <c r="AC146" s="82"/>
    </row>
    <row r="147" spans="1:29" ht="15.75" customHeight="1" x14ac:dyDescent="0.2">
      <c r="A147" s="80"/>
      <c r="B147" s="80"/>
      <c r="C147" s="80"/>
      <c r="D147" s="80"/>
      <c r="E147" s="80"/>
      <c r="F147" s="80"/>
      <c r="G147" s="80"/>
      <c r="H147" s="80"/>
      <c r="I147" s="82"/>
      <c r="J147" s="80"/>
      <c r="K147" s="80"/>
      <c r="L147" s="80"/>
      <c r="M147" s="82"/>
      <c r="N147" s="80"/>
      <c r="O147" s="80"/>
      <c r="P147" s="80"/>
      <c r="Q147" s="82"/>
      <c r="R147" s="80"/>
      <c r="S147" s="80"/>
      <c r="T147" s="80"/>
      <c r="U147" s="82"/>
      <c r="V147" s="80"/>
      <c r="W147" s="80"/>
      <c r="X147" s="80"/>
      <c r="Y147" s="80"/>
      <c r="Z147" s="80"/>
      <c r="AA147" s="80"/>
      <c r="AB147" s="80"/>
      <c r="AC147" s="82"/>
    </row>
    <row r="148" spans="1:29" ht="15.75" customHeight="1" x14ac:dyDescent="0.2">
      <c r="A148" s="80"/>
      <c r="B148" s="80"/>
      <c r="C148" s="80"/>
      <c r="D148" s="80"/>
      <c r="E148" s="80"/>
      <c r="F148" s="80"/>
      <c r="G148" s="80"/>
      <c r="H148" s="80"/>
      <c r="I148" s="82"/>
      <c r="J148" s="80"/>
      <c r="K148" s="80"/>
      <c r="L148" s="80"/>
      <c r="M148" s="82"/>
      <c r="N148" s="80"/>
      <c r="O148" s="80"/>
      <c r="P148" s="80"/>
      <c r="Q148" s="82"/>
      <c r="R148" s="80"/>
      <c r="S148" s="80"/>
      <c r="T148" s="80"/>
      <c r="U148" s="82"/>
      <c r="V148" s="80"/>
      <c r="W148" s="80"/>
      <c r="X148" s="80"/>
      <c r="Y148" s="80"/>
      <c r="Z148" s="80"/>
      <c r="AA148" s="80"/>
      <c r="AB148" s="80"/>
      <c r="AC148" s="82"/>
    </row>
    <row r="149" spans="1:29" ht="15.75" customHeight="1" x14ac:dyDescent="0.2">
      <c r="A149" s="80"/>
      <c r="B149" s="80"/>
      <c r="C149" s="80"/>
      <c r="D149" s="80"/>
      <c r="E149" s="80"/>
      <c r="F149" s="80"/>
      <c r="G149" s="80"/>
      <c r="H149" s="80"/>
      <c r="I149" s="82"/>
      <c r="J149" s="80"/>
      <c r="K149" s="80"/>
      <c r="L149" s="80"/>
      <c r="M149" s="82"/>
      <c r="N149" s="80"/>
      <c r="O149" s="80"/>
      <c r="P149" s="80"/>
      <c r="Q149" s="82"/>
      <c r="R149" s="80"/>
      <c r="S149" s="80"/>
      <c r="T149" s="80"/>
      <c r="U149" s="82"/>
      <c r="V149" s="80"/>
      <c r="W149" s="80"/>
      <c r="X149" s="80"/>
      <c r="Y149" s="80"/>
      <c r="Z149" s="80"/>
      <c r="AA149" s="80"/>
      <c r="AB149" s="80"/>
      <c r="AC149" s="82"/>
    </row>
    <row r="150" spans="1:29" ht="15.75" customHeight="1" x14ac:dyDescent="0.2">
      <c r="A150" s="80"/>
      <c r="B150" s="80"/>
      <c r="C150" s="80"/>
      <c r="D150" s="80"/>
      <c r="E150" s="80"/>
      <c r="F150" s="80"/>
      <c r="G150" s="80"/>
      <c r="H150" s="80"/>
      <c r="I150" s="82"/>
      <c r="J150" s="80"/>
      <c r="K150" s="80"/>
      <c r="L150" s="80"/>
      <c r="M150" s="82"/>
      <c r="N150" s="80"/>
      <c r="O150" s="80"/>
      <c r="P150" s="80"/>
      <c r="Q150" s="82"/>
      <c r="R150" s="80"/>
      <c r="S150" s="80"/>
      <c r="T150" s="80"/>
      <c r="U150" s="82"/>
      <c r="V150" s="80"/>
      <c r="W150" s="80"/>
      <c r="X150" s="80"/>
      <c r="Y150" s="80"/>
      <c r="Z150" s="80"/>
      <c r="AA150" s="80"/>
      <c r="AB150" s="80"/>
      <c r="AC150" s="82"/>
    </row>
    <row r="151" spans="1:29" ht="15.75" customHeight="1" x14ac:dyDescent="0.2">
      <c r="A151" s="80"/>
      <c r="B151" s="80"/>
      <c r="C151" s="80"/>
      <c r="D151" s="80"/>
      <c r="E151" s="80"/>
      <c r="F151" s="80"/>
      <c r="G151" s="80"/>
      <c r="H151" s="80"/>
      <c r="I151" s="82"/>
      <c r="J151" s="80"/>
      <c r="K151" s="80"/>
      <c r="L151" s="80"/>
      <c r="M151" s="82"/>
      <c r="N151" s="80"/>
      <c r="O151" s="80"/>
      <c r="P151" s="80"/>
      <c r="Q151" s="82"/>
      <c r="R151" s="80"/>
      <c r="S151" s="80"/>
      <c r="T151" s="80"/>
      <c r="U151" s="82"/>
      <c r="V151" s="80"/>
      <c r="W151" s="80"/>
      <c r="X151" s="80"/>
      <c r="Y151" s="80"/>
      <c r="Z151" s="80"/>
      <c r="AA151" s="80"/>
      <c r="AB151" s="80"/>
      <c r="AC151" s="82"/>
    </row>
    <row r="152" spans="1:29" ht="15.75" customHeight="1" x14ac:dyDescent="0.2">
      <c r="A152" s="80"/>
      <c r="B152" s="80"/>
      <c r="C152" s="80"/>
      <c r="D152" s="80"/>
      <c r="E152" s="80"/>
      <c r="F152" s="80"/>
      <c r="G152" s="80"/>
      <c r="H152" s="80"/>
      <c r="I152" s="82"/>
      <c r="J152" s="80"/>
      <c r="K152" s="80"/>
      <c r="L152" s="80"/>
      <c r="M152" s="82"/>
      <c r="N152" s="80"/>
      <c r="O152" s="80"/>
      <c r="P152" s="80"/>
      <c r="Q152" s="82"/>
      <c r="R152" s="80"/>
      <c r="S152" s="80"/>
      <c r="T152" s="80"/>
      <c r="U152" s="82"/>
      <c r="V152" s="80"/>
      <c r="W152" s="80"/>
      <c r="X152" s="80"/>
      <c r="Y152" s="80"/>
      <c r="Z152" s="80"/>
      <c r="AA152" s="80"/>
      <c r="AB152" s="80"/>
      <c r="AC152" s="82"/>
    </row>
    <row r="153" spans="1:29" ht="15.75" customHeight="1" x14ac:dyDescent="0.2">
      <c r="A153" s="80"/>
      <c r="B153" s="80"/>
      <c r="C153" s="80"/>
      <c r="D153" s="80"/>
      <c r="E153" s="80"/>
      <c r="F153" s="80"/>
      <c r="G153" s="80"/>
      <c r="H153" s="80"/>
      <c r="I153" s="82"/>
      <c r="J153" s="80"/>
      <c r="K153" s="80"/>
      <c r="L153" s="80"/>
      <c r="M153" s="82"/>
      <c r="N153" s="80"/>
      <c r="O153" s="80"/>
      <c r="P153" s="80"/>
      <c r="Q153" s="82"/>
      <c r="R153" s="80"/>
      <c r="S153" s="80"/>
      <c r="T153" s="80"/>
      <c r="U153" s="82"/>
      <c r="V153" s="80"/>
      <c r="W153" s="80"/>
      <c r="X153" s="80"/>
      <c r="Y153" s="80"/>
      <c r="Z153" s="80"/>
      <c r="AA153" s="80"/>
      <c r="AB153" s="80"/>
      <c r="AC153" s="82"/>
    </row>
    <row r="154" spans="1:29" ht="15.75" customHeight="1" x14ac:dyDescent="0.2">
      <c r="A154" s="80"/>
      <c r="B154" s="80"/>
      <c r="C154" s="80"/>
      <c r="D154" s="80"/>
      <c r="E154" s="80"/>
      <c r="F154" s="80"/>
      <c r="G154" s="80"/>
      <c r="H154" s="80"/>
      <c r="I154" s="82"/>
      <c r="J154" s="80"/>
      <c r="K154" s="80"/>
      <c r="L154" s="80"/>
      <c r="M154" s="82"/>
      <c r="N154" s="80"/>
      <c r="O154" s="80"/>
      <c r="P154" s="80"/>
      <c r="Q154" s="82"/>
      <c r="R154" s="80"/>
      <c r="S154" s="80"/>
      <c r="T154" s="80"/>
      <c r="U154" s="82"/>
      <c r="V154" s="80"/>
      <c r="W154" s="80"/>
      <c r="X154" s="80"/>
      <c r="Y154" s="80"/>
      <c r="Z154" s="80"/>
      <c r="AA154" s="80"/>
      <c r="AB154" s="80"/>
      <c r="AC154" s="82"/>
    </row>
    <row r="155" spans="1:29" ht="15.75" customHeight="1" x14ac:dyDescent="0.2">
      <c r="A155" s="80"/>
      <c r="B155" s="80"/>
      <c r="C155" s="80"/>
      <c r="D155" s="80"/>
      <c r="E155" s="80"/>
      <c r="F155" s="80"/>
      <c r="G155" s="80"/>
      <c r="H155" s="80"/>
      <c r="I155" s="82"/>
      <c r="J155" s="80"/>
      <c r="K155" s="80"/>
      <c r="L155" s="80"/>
      <c r="M155" s="82"/>
      <c r="N155" s="80"/>
      <c r="O155" s="80"/>
      <c r="P155" s="80"/>
      <c r="Q155" s="82"/>
      <c r="R155" s="80"/>
      <c r="S155" s="80"/>
      <c r="T155" s="80"/>
      <c r="U155" s="82"/>
      <c r="V155" s="80"/>
      <c r="W155" s="80"/>
      <c r="X155" s="80"/>
      <c r="Y155" s="80"/>
      <c r="Z155" s="80"/>
      <c r="AA155" s="80"/>
      <c r="AB155" s="80"/>
      <c r="AC155" s="82"/>
    </row>
    <row r="156" spans="1:29" ht="15.75" customHeight="1" x14ac:dyDescent="0.2">
      <c r="A156" s="80"/>
      <c r="B156" s="80"/>
      <c r="C156" s="80"/>
      <c r="D156" s="80"/>
      <c r="E156" s="80"/>
      <c r="F156" s="80"/>
      <c r="G156" s="80"/>
      <c r="H156" s="80"/>
      <c r="I156" s="82"/>
      <c r="J156" s="80"/>
      <c r="K156" s="80"/>
      <c r="L156" s="80"/>
      <c r="M156" s="82"/>
      <c r="N156" s="80"/>
      <c r="O156" s="80"/>
      <c r="P156" s="80"/>
      <c r="Q156" s="82"/>
      <c r="R156" s="80"/>
      <c r="S156" s="80"/>
      <c r="T156" s="80"/>
      <c r="U156" s="82"/>
      <c r="V156" s="80"/>
      <c r="W156" s="80"/>
      <c r="X156" s="80"/>
      <c r="Y156" s="80"/>
      <c r="Z156" s="80"/>
      <c r="AA156" s="80"/>
      <c r="AB156" s="80"/>
      <c r="AC156" s="82"/>
    </row>
    <row r="157" spans="1:29" ht="15.75" customHeight="1" x14ac:dyDescent="0.2">
      <c r="A157" s="80"/>
      <c r="B157" s="80"/>
      <c r="C157" s="80"/>
      <c r="D157" s="80"/>
      <c r="E157" s="80"/>
      <c r="F157" s="80"/>
      <c r="G157" s="80"/>
      <c r="H157" s="80"/>
      <c r="I157" s="82"/>
      <c r="J157" s="80"/>
      <c r="K157" s="80"/>
      <c r="L157" s="80"/>
      <c r="M157" s="82"/>
      <c r="N157" s="80"/>
      <c r="O157" s="80"/>
      <c r="P157" s="80"/>
      <c r="Q157" s="82"/>
      <c r="R157" s="80"/>
      <c r="S157" s="80"/>
      <c r="T157" s="80"/>
      <c r="U157" s="82"/>
      <c r="V157" s="80"/>
      <c r="W157" s="80"/>
      <c r="X157" s="80"/>
      <c r="Y157" s="80"/>
      <c r="Z157" s="80"/>
      <c r="AA157" s="80"/>
      <c r="AB157" s="80"/>
      <c r="AC157" s="82"/>
    </row>
    <row r="158" spans="1:29" ht="15.75" customHeight="1" x14ac:dyDescent="0.2">
      <c r="A158" s="80"/>
      <c r="B158" s="80"/>
      <c r="C158" s="80"/>
      <c r="D158" s="80"/>
      <c r="E158" s="80"/>
      <c r="F158" s="80"/>
      <c r="G158" s="80"/>
      <c r="H158" s="80"/>
      <c r="I158" s="82"/>
      <c r="J158" s="80"/>
      <c r="K158" s="80"/>
      <c r="L158" s="80"/>
      <c r="M158" s="82"/>
      <c r="N158" s="80"/>
      <c r="O158" s="80"/>
      <c r="P158" s="80"/>
      <c r="Q158" s="82"/>
      <c r="R158" s="80"/>
      <c r="S158" s="80"/>
      <c r="T158" s="80"/>
      <c r="U158" s="82"/>
      <c r="V158" s="80"/>
      <c r="W158" s="80"/>
      <c r="X158" s="80"/>
      <c r="Y158" s="80"/>
      <c r="Z158" s="80"/>
      <c r="AA158" s="80"/>
      <c r="AB158" s="80"/>
      <c r="AC158" s="82"/>
    </row>
    <row r="159" spans="1:29" ht="15.75" customHeight="1" x14ac:dyDescent="0.2">
      <c r="A159" s="80"/>
      <c r="B159" s="80"/>
      <c r="C159" s="80"/>
      <c r="D159" s="80"/>
      <c r="E159" s="80"/>
      <c r="F159" s="80"/>
      <c r="G159" s="80"/>
      <c r="H159" s="80"/>
      <c r="I159" s="82"/>
      <c r="J159" s="80"/>
      <c r="K159" s="80"/>
      <c r="L159" s="80"/>
      <c r="M159" s="82"/>
      <c r="N159" s="80"/>
      <c r="O159" s="80"/>
      <c r="P159" s="80"/>
      <c r="Q159" s="82"/>
      <c r="R159" s="80"/>
      <c r="S159" s="80"/>
      <c r="T159" s="80"/>
      <c r="U159" s="82"/>
      <c r="V159" s="80"/>
      <c r="W159" s="80"/>
      <c r="X159" s="80"/>
      <c r="Y159" s="80"/>
      <c r="Z159" s="80"/>
      <c r="AA159" s="80"/>
      <c r="AB159" s="80"/>
      <c r="AC159" s="82"/>
    </row>
    <row r="160" spans="1:29" ht="15.75" customHeight="1" x14ac:dyDescent="0.2">
      <c r="A160" s="80"/>
      <c r="B160" s="80"/>
      <c r="C160" s="80"/>
      <c r="D160" s="80"/>
      <c r="E160" s="80"/>
      <c r="F160" s="80"/>
      <c r="G160" s="80"/>
      <c r="H160" s="80"/>
      <c r="I160" s="82"/>
      <c r="J160" s="80"/>
      <c r="K160" s="80"/>
      <c r="L160" s="80"/>
      <c r="M160" s="82"/>
      <c r="N160" s="80"/>
      <c r="O160" s="80"/>
      <c r="P160" s="80"/>
      <c r="Q160" s="82"/>
      <c r="R160" s="80"/>
      <c r="S160" s="80"/>
      <c r="T160" s="80"/>
      <c r="U160" s="82"/>
      <c r="V160" s="80"/>
      <c r="W160" s="80"/>
      <c r="X160" s="80"/>
      <c r="Y160" s="80"/>
      <c r="Z160" s="80"/>
      <c r="AA160" s="80"/>
      <c r="AB160" s="80"/>
      <c r="AC160" s="82"/>
    </row>
    <row r="161" spans="1:29" ht="15.75" customHeight="1" x14ac:dyDescent="0.2">
      <c r="A161" s="80"/>
      <c r="B161" s="80"/>
      <c r="C161" s="80"/>
      <c r="D161" s="80"/>
      <c r="E161" s="80"/>
      <c r="F161" s="80"/>
      <c r="G161" s="80"/>
      <c r="H161" s="80"/>
      <c r="I161" s="82"/>
      <c r="J161" s="80"/>
      <c r="K161" s="80"/>
      <c r="L161" s="80"/>
      <c r="M161" s="82"/>
      <c r="N161" s="80"/>
      <c r="O161" s="80"/>
      <c r="P161" s="80"/>
      <c r="Q161" s="82"/>
      <c r="R161" s="80"/>
      <c r="S161" s="80"/>
      <c r="T161" s="80"/>
      <c r="U161" s="82"/>
      <c r="V161" s="80"/>
      <c r="W161" s="80"/>
      <c r="X161" s="80"/>
      <c r="Y161" s="80"/>
      <c r="Z161" s="80"/>
      <c r="AA161" s="80"/>
      <c r="AB161" s="80"/>
      <c r="AC161" s="82"/>
    </row>
    <row r="162" spans="1:29" ht="15.75" customHeight="1" x14ac:dyDescent="0.2">
      <c r="A162" s="80"/>
      <c r="B162" s="80"/>
      <c r="C162" s="80"/>
      <c r="D162" s="80"/>
      <c r="E162" s="80"/>
      <c r="F162" s="80"/>
      <c r="G162" s="80"/>
      <c r="H162" s="80"/>
      <c r="I162" s="82"/>
      <c r="J162" s="80"/>
      <c r="K162" s="80"/>
      <c r="L162" s="80"/>
      <c r="M162" s="82"/>
      <c r="N162" s="80"/>
      <c r="O162" s="80"/>
      <c r="P162" s="80"/>
      <c r="Q162" s="82"/>
      <c r="R162" s="80"/>
      <c r="S162" s="80"/>
      <c r="T162" s="80"/>
      <c r="U162" s="82"/>
      <c r="V162" s="80"/>
      <c r="W162" s="80"/>
      <c r="X162" s="80"/>
      <c r="Y162" s="80"/>
      <c r="Z162" s="80"/>
      <c r="AA162" s="80"/>
      <c r="AB162" s="80"/>
      <c r="AC162" s="82"/>
    </row>
    <row r="163" spans="1:29" ht="15.75" customHeight="1" x14ac:dyDescent="0.2">
      <c r="A163" s="80"/>
      <c r="B163" s="80"/>
      <c r="C163" s="80"/>
      <c r="D163" s="80"/>
      <c r="E163" s="80"/>
      <c r="F163" s="80"/>
      <c r="G163" s="80"/>
      <c r="H163" s="80"/>
      <c r="I163" s="82"/>
      <c r="J163" s="80"/>
      <c r="K163" s="80"/>
      <c r="L163" s="80"/>
      <c r="M163" s="82"/>
      <c r="N163" s="80"/>
      <c r="O163" s="80"/>
      <c r="P163" s="80"/>
      <c r="Q163" s="82"/>
      <c r="R163" s="80"/>
      <c r="S163" s="80"/>
      <c r="T163" s="80"/>
      <c r="U163" s="82"/>
      <c r="V163" s="80"/>
      <c r="W163" s="80"/>
      <c r="X163" s="80"/>
      <c r="Y163" s="80"/>
      <c r="Z163" s="80"/>
      <c r="AA163" s="80"/>
      <c r="AB163" s="80"/>
      <c r="AC163" s="82"/>
    </row>
    <row r="164" spans="1:29" ht="15.75" customHeight="1" x14ac:dyDescent="0.2">
      <c r="A164" s="80"/>
      <c r="B164" s="80"/>
      <c r="C164" s="80"/>
      <c r="D164" s="80"/>
      <c r="E164" s="80"/>
      <c r="F164" s="80"/>
      <c r="G164" s="80"/>
      <c r="H164" s="80"/>
      <c r="I164" s="82"/>
      <c r="J164" s="80"/>
      <c r="K164" s="80"/>
      <c r="L164" s="80"/>
      <c r="M164" s="82"/>
      <c r="N164" s="80"/>
      <c r="O164" s="80"/>
      <c r="P164" s="80"/>
      <c r="Q164" s="82"/>
      <c r="R164" s="80"/>
      <c r="S164" s="80"/>
      <c r="T164" s="80"/>
      <c r="U164" s="82"/>
      <c r="V164" s="80"/>
      <c r="W164" s="80"/>
      <c r="X164" s="80"/>
      <c r="Y164" s="80"/>
      <c r="Z164" s="80"/>
      <c r="AA164" s="80"/>
      <c r="AB164" s="80"/>
      <c r="AC164" s="82"/>
    </row>
    <row r="165" spans="1:29" ht="15.75" customHeight="1" x14ac:dyDescent="0.2">
      <c r="A165" s="80"/>
      <c r="B165" s="80"/>
      <c r="C165" s="80"/>
      <c r="D165" s="80"/>
      <c r="E165" s="80"/>
      <c r="F165" s="80"/>
      <c r="G165" s="80"/>
      <c r="H165" s="80"/>
      <c r="I165" s="82"/>
      <c r="J165" s="80"/>
      <c r="K165" s="80"/>
      <c r="L165" s="80"/>
      <c r="M165" s="82"/>
      <c r="N165" s="80"/>
      <c r="O165" s="80"/>
      <c r="P165" s="80"/>
      <c r="Q165" s="82"/>
      <c r="R165" s="80"/>
      <c r="S165" s="80"/>
      <c r="T165" s="80"/>
      <c r="U165" s="82"/>
      <c r="V165" s="80"/>
      <c r="W165" s="80"/>
      <c r="X165" s="80"/>
      <c r="Y165" s="80"/>
      <c r="Z165" s="80"/>
      <c r="AA165" s="80"/>
      <c r="AB165" s="80"/>
      <c r="AC165" s="82"/>
    </row>
    <row r="166" spans="1:29" ht="15.75" customHeight="1" x14ac:dyDescent="0.2">
      <c r="A166" s="80"/>
      <c r="B166" s="80"/>
      <c r="C166" s="80"/>
      <c r="D166" s="80"/>
      <c r="E166" s="80"/>
      <c r="F166" s="80"/>
      <c r="G166" s="80"/>
      <c r="H166" s="80"/>
      <c r="I166" s="82"/>
      <c r="J166" s="80"/>
      <c r="K166" s="80"/>
      <c r="L166" s="80"/>
      <c r="M166" s="82"/>
      <c r="N166" s="80"/>
      <c r="O166" s="80"/>
      <c r="P166" s="80"/>
      <c r="Q166" s="82"/>
      <c r="R166" s="80"/>
      <c r="S166" s="80"/>
      <c r="T166" s="80"/>
      <c r="U166" s="82"/>
      <c r="V166" s="80"/>
      <c r="W166" s="80"/>
      <c r="X166" s="80"/>
      <c r="Y166" s="80"/>
      <c r="Z166" s="80"/>
      <c r="AA166" s="80"/>
      <c r="AB166" s="80"/>
      <c r="AC166" s="82"/>
    </row>
    <row r="167" spans="1:29" ht="15.75" customHeight="1" x14ac:dyDescent="0.2">
      <c r="A167" s="80"/>
      <c r="B167" s="80"/>
      <c r="C167" s="80"/>
      <c r="D167" s="80"/>
      <c r="E167" s="80"/>
      <c r="F167" s="80"/>
      <c r="G167" s="80"/>
      <c r="H167" s="80"/>
      <c r="I167" s="82"/>
      <c r="J167" s="80"/>
      <c r="K167" s="80"/>
      <c r="L167" s="80"/>
      <c r="M167" s="82"/>
      <c r="N167" s="80"/>
      <c r="O167" s="80"/>
      <c r="P167" s="80"/>
      <c r="Q167" s="82"/>
      <c r="R167" s="80"/>
      <c r="S167" s="80"/>
      <c r="T167" s="80"/>
      <c r="U167" s="82"/>
      <c r="V167" s="80"/>
      <c r="W167" s="80"/>
      <c r="X167" s="80"/>
      <c r="Y167" s="80"/>
      <c r="Z167" s="80"/>
      <c r="AA167" s="80"/>
      <c r="AB167" s="80"/>
      <c r="AC167" s="82"/>
    </row>
    <row r="168" spans="1:29" ht="15.75" customHeight="1" x14ac:dyDescent="0.2">
      <c r="A168" s="80"/>
      <c r="B168" s="80"/>
      <c r="C168" s="80"/>
      <c r="D168" s="80"/>
      <c r="E168" s="80"/>
      <c r="F168" s="80"/>
      <c r="G168" s="80"/>
      <c r="H168" s="80"/>
      <c r="I168" s="82"/>
      <c r="J168" s="80"/>
      <c r="K168" s="80"/>
      <c r="L168" s="80"/>
      <c r="M168" s="82"/>
      <c r="N168" s="80"/>
      <c r="O168" s="80"/>
      <c r="P168" s="80"/>
      <c r="Q168" s="82"/>
      <c r="R168" s="80"/>
      <c r="S168" s="80"/>
      <c r="T168" s="80"/>
      <c r="U168" s="82"/>
      <c r="V168" s="80"/>
      <c r="W168" s="80"/>
      <c r="X168" s="80"/>
      <c r="Y168" s="80"/>
      <c r="Z168" s="80"/>
      <c r="AA168" s="80"/>
      <c r="AB168" s="80"/>
      <c r="AC168" s="82"/>
    </row>
    <row r="169" spans="1:29" ht="15.75" customHeight="1" x14ac:dyDescent="0.2">
      <c r="A169" s="80"/>
      <c r="B169" s="80"/>
      <c r="C169" s="80"/>
      <c r="D169" s="80"/>
      <c r="E169" s="80"/>
      <c r="F169" s="80"/>
      <c r="G169" s="80"/>
      <c r="H169" s="80"/>
      <c r="I169" s="82"/>
      <c r="J169" s="80"/>
      <c r="K169" s="80"/>
      <c r="L169" s="80"/>
      <c r="M169" s="82"/>
      <c r="N169" s="80"/>
      <c r="O169" s="80"/>
      <c r="P169" s="80"/>
      <c r="Q169" s="82"/>
      <c r="R169" s="80"/>
      <c r="S169" s="80"/>
      <c r="T169" s="80"/>
      <c r="U169" s="82"/>
      <c r="V169" s="80"/>
      <c r="W169" s="80"/>
      <c r="X169" s="80"/>
      <c r="Y169" s="80"/>
      <c r="Z169" s="80"/>
      <c r="AA169" s="80"/>
      <c r="AB169" s="80"/>
      <c r="AC169" s="82"/>
    </row>
    <row r="170" spans="1:29" ht="15.75" customHeight="1" x14ac:dyDescent="0.2">
      <c r="A170" s="80"/>
      <c r="B170" s="80"/>
      <c r="C170" s="80"/>
      <c r="D170" s="80"/>
      <c r="E170" s="80"/>
      <c r="F170" s="80"/>
      <c r="G170" s="80"/>
      <c r="H170" s="80"/>
      <c r="I170" s="82"/>
      <c r="J170" s="80"/>
      <c r="K170" s="80"/>
      <c r="L170" s="80"/>
      <c r="M170" s="82"/>
      <c r="N170" s="80"/>
      <c r="O170" s="80"/>
      <c r="P170" s="80"/>
      <c r="Q170" s="82"/>
      <c r="R170" s="80"/>
      <c r="S170" s="80"/>
      <c r="T170" s="80"/>
      <c r="U170" s="82"/>
      <c r="V170" s="80"/>
      <c r="W170" s="80"/>
      <c r="X170" s="80"/>
      <c r="Y170" s="80"/>
      <c r="Z170" s="80"/>
      <c r="AA170" s="80"/>
      <c r="AB170" s="80"/>
      <c r="AC170" s="82"/>
    </row>
    <row r="171" spans="1:29" ht="15.75" customHeight="1" x14ac:dyDescent="0.2">
      <c r="A171" s="80"/>
      <c r="B171" s="80"/>
      <c r="C171" s="80"/>
      <c r="D171" s="80"/>
      <c r="E171" s="80"/>
      <c r="F171" s="80"/>
      <c r="G171" s="80"/>
      <c r="H171" s="80"/>
      <c r="I171" s="82"/>
      <c r="J171" s="80"/>
      <c r="K171" s="80"/>
      <c r="L171" s="80"/>
      <c r="M171" s="82"/>
      <c r="N171" s="80"/>
      <c r="O171" s="80"/>
      <c r="P171" s="80"/>
      <c r="Q171" s="82"/>
      <c r="R171" s="80"/>
      <c r="S171" s="80"/>
      <c r="T171" s="80"/>
      <c r="U171" s="82"/>
      <c r="V171" s="80"/>
      <c r="W171" s="80"/>
      <c r="X171" s="80"/>
      <c r="Y171" s="80"/>
      <c r="Z171" s="80"/>
      <c r="AA171" s="80"/>
      <c r="AB171" s="80"/>
      <c r="AC171" s="82"/>
    </row>
    <row r="172" spans="1:29" ht="15.75" customHeight="1" x14ac:dyDescent="0.2">
      <c r="A172" s="80"/>
      <c r="B172" s="80"/>
      <c r="C172" s="80"/>
      <c r="D172" s="80"/>
      <c r="E172" s="80"/>
      <c r="F172" s="80"/>
      <c r="G172" s="80"/>
      <c r="H172" s="80"/>
      <c r="I172" s="82"/>
      <c r="J172" s="80"/>
      <c r="K172" s="80"/>
      <c r="L172" s="80"/>
      <c r="M172" s="82"/>
      <c r="N172" s="80"/>
      <c r="O172" s="80"/>
      <c r="P172" s="80"/>
      <c r="Q172" s="82"/>
      <c r="R172" s="80"/>
      <c r="S172" s="80"/>
      <c r="T172" s="80"/>
      <c r="U172" s="82"/>
      <c r="V172" s="80"/>
      <c r="W172" s="80"/>
      <c r="X172" s="80"/>
      <c r="Y172" s="80"/>
      <c r="Z172" s="80"/>
      <c r="AA172" s="80"/>
      <c r="AB172" s="80"/>
      <c r="AC172" s="82"/>
    </row>
    <row r="173" spans="1:29" ht="15.75" customHeight="1" x14ac:dyDescent="0.2">
      <c r="A173" s="80"/>
      <c r="B173" s="80"/>
      <c r="C173" s="80"/>
      <c r="D173" s="80"/>
      <c r="E173" s="80"/>
      <c r="F173" s="80"/>
      <c r="G173" s="80"/>
      <c r="H173" s="80"/>
      <c r="I173" s="82"/>
      <c r="J173" s="80"/>
      <c r="K173" s="80"/>
      <c r="L173" s="80"/>
      <c r="M173" s="82"/>
      <c r="N173" s="80"/>
      <c r="O173" s="80"/>
      <c r="P173" s="80"/>
      <c r="Q173" s="82"/>
      <c r="R173" s="80"/>
      <c r="S173" s="80"/>
      <c r="T173" s="80"/>
      <c r="U173" s="82"/>
      <c r="V173" s="80"/>
      <c r="W173" s="80"/>
      <c r="X173" s="80"/>
      <c r="Y173" s="80"/>
      <c r="Z173" s="80"/>
      <c r="AA173" s="80"/>
      <c r="AB173" s="80"/>
      <c r="AC173" s="82"/>
    </row>
    <row r="174" spans="1:29" ht="15.75" customHeight="1" x14ac:dyDescent="0.2">
      <c r="A174" s="80"/>
      <c r="B174" s="80"/>
      <c r="C174" s="80"/>
      <c r="D174" s="80"/>
      <c r="E174" s="80"/>
      <c r="F174" s="80"/>
      <c r="G174" s="80"/>
      <c r="H174" s="80"/>
      <c r="I174" s="82"/>
      <c r="J174" s="80"/>
      <c r="K174" s="80"/>
      <c r="L174" s="80"/>
      <c r="M174" s="82"/>
      <c r="N174" s="80"/>
      <c r="O174" s="80"/>
      <c r="P174" s="80"/>
      <c r="Q174" s="82"/>
      <c r="R174" s="80"/>
      <c r="S174" s="80"/>
      <c r="T174" s="80"/>
      <c r="U174" s="82"/>
      <c r="V174" s="80"/>
      <c r="W174" s="80"/>
      <c r="X174" s="80"/>
      <c r="Y174" s="80"/>
      <c r="Z174" s="80"/>
      <c r="AA174" s="80"/>
      <c r="AB174" s="80"/>
      <c r="AC174" s="82"/>
    </row>
    <row r="175" spans="1:29" ht="15.75" customHeight="1" x14ac:dyDescent="0.2">
      <c r="A175" s="80"/>
      <c r="B175" s="80"/>
      <c r="C175" s="80"/>
      <c r="D175" s="80"/>
      <c r="E175" s="80"/>
      <c r="F175" s="80"/>
      <c r="G175" s="80"/>
      <c r="H175" s="80"/>
      <c r="I175" s="82"/>
      <c r="J175" s="80"/>
      <c r="K175" s="80"/>
      <c r="L175" s="80"/>
      <c r="M175" s="82"/>
      <c r="N175" s="80"/>
      <c r="O175" s="80"/>
      <c r="P175" s="80"/>
      <c r="Q175" s="82"/>
      <c r="R175" s="80"/>
      <c r="S175" s="80"/>
      <c r="T175" s="80"/>
      <c r="U175" s="82"/>
      <c r="V175" s="80"/>
      <c r="W175" s="80"/>
      <c r="X175" s="80"/>
      <c r="Y175" s="80"/>
      <c r="Z175" s="80"/>
      <c r="AA175" s="80"/>
      <c r="AB175" s="80"/>
      <c r="AC175" s="82"/>
    </row>
    <row r="176" spans="1:29" ht="15.75" customHeight="1" x14ac:dyDescent="0.2">
      <c r="A176" s="80"/>
      <c r="B176" s="80"/>
      <c r="C176" s="80"/>
      <c r="D176" s="80"/>
      <c r="E176" s="80"/>
      <c r="F176" s="80"/>
      <c r="G176" s="80"/>
      <c r="H176" s="80"/>
      <c r="I176" s="82"/>
      <c r="J176" s="80"/>
      <c r="K176" s="80"/>
      <c r="L176" s="80"/>
      <c r="M176" s="82"/>
      <c r="N176" s="80"/>
      <c r="O176" s="80"/>
      <c r="P176" s="80"/>
      <c r="Q176" s="82"/>
      <c r="R176" s="80"/>
      <c r="S176" s="80"/>
      <c r="T176" s="80"/>
      <c r="U176" s="82"/>
      <c r="V176" s="80"/>
      <c r="W176" s="80"/>
      <c r="X176" s="80"/>
      <c r="Y176" s="80"/>
      <c r="Z176" s="80"/>
      <c r="AA176" s="80"/>
      <c r="AB176" s="80"/>
      <c r="AC176" s="82"/>
    </row>
    <row r="177" spans="1:29" ht="15.75" customHeight="1" x14ac:dyDescent="0.2">
      <c r="A177" s="80"/>
      <c r="B177" s="80"/>
      <c r="C177" s="80"/>
      <c r="D177" s="80"/>
      <c r="E177" s="80"/>
      <c r="F177" s="80"/>
      <c r="G177" s="80"/>
      <c r="H177" s="80"/>
      <c r="I177" s="82"/>
      <c r="J177" s="80"/>
      <c r="K177" s="80"/>
      <c r="L177" s="80"/>
      <c r="M177" s="82"/>
      <c r="N177" s="80"/>
      <c r="O177" s="80"/>
      <c r="P177" s="80"/>
      <c r="Q177" s="82"/>
      <c r="R177" s="80"/>
      <c r="S177" s="80"/>
      <c r="T177" s="80"/>
      <c r="U177" s="82"/>
      <c r="V177" s="80"/>
      <c r="W177" s="80"/>
      <c r="X177" s="80"/>
      <c r="Y177" s="80"/>
      <c r="Z177" s="80"/>
      <c r="AA177" s="80"/>
      <c r="AB177" s="80"/>
      <c r="AC177" s="82"/>
    </row>
    <row r="178" spans="1:29" ht="15.75" customHeight="1" x14ac:dyDescent="0.2">
      <c r="A178" s="80"/>
      <c r="B178" s="80"/>
      <c r="C178" s="80"/>
      <c r="D178" s="80"/>
      <c r="E178" s="80"/>
      <c r="F178" s="80"/>
      <c r="G178" s="80"/>
      <c r="H178" s="80"/>
      <c r="I178" s="82"/>
      <c r="J178" s="80"/>
      <c r="K178" s="80"/>
      <c r="L178" s="80"/>
      <c r="M178" s="82"/>
      <c r="N178" s="80"/>
      <c r="O178" s="80"/>
      <c r="P178" s="80"/>
      <c r="Q178" s="82"/>
      <c r="R178" s="80"/>
      <c r="S178" s="80"/>
      <c r="T178" s="80"/>
      <c r="U178" s="82"/>
      <c r="V178" s="80"/>
      <c r="W178" s="80"/>
      <c r="X178" s="80"/>
      <c r="Y178" s="80"/>
      <c r="Z178" s="80"/>
      <c r="AA178" s="80"/>
      <c r="AB178" s="80"/>
      <c r="AC178" s="82"/>
    </row>
    <row r="179" spans="1:29" ht="15.75" customHeight="1" x14ac:dyDescent="0.2">
      <c r="A179" s="80"/>
      <c r="B179" s="80"/>
      <c r="C179" s="80"/>
      <c r="D179" s="80"/>
      <c r="E179" s="80"/>
      <c r="F179" s="80"/>
      <c r="G179" s="80"/>
      <c r="H179" s="80"/>
      <c r="I179" s="82"/>
      <c r="J179" s="80"/>
      <c r="K179" s="80"/>
      <c r="L179" s="80"/>
      <c r="M179" s="82"/>
      <c r="N179" s="80"/>
      <c r="O179" s="80"/>
      <c r="P179" s="80"/>
      <c r="Q179" s="82"/>
      <c r="R179" s="80"/>
      <c r="S179" s="80"/>
      <c r="T179" s="80"/>
      <c r="U179" s="82"/>
      <c r="V179" s="80"/>
      <c r="W179" s="80"/>
      <c r="X179" s="80"/>
      <c r="Y179" s="80"/>
      <c r="Z179" s="80"/>
      <c r="AA179" s="80"/>
      <c r="AB179" s="80"/>
      <c r="AC179" s="82"/>
    </row>
    <row r="180" spans="1:29" ht="15.75" customHeight="1" x14ac:dyDescent="0.2">
      <c r="A180" s="80"/>
      <c r="B180" s="80"/>
      <c r="C180" s="80"/>
      <c r="D180" s="80"/>
      <c r="E180" s="80"/>
      <c r="F180" s="80"/>
      <c r="G180" s="80"/>
      <c r="H180" s="80"/>
      <c r="I180" s="82"/>
      <c r="J180" s="80"/>
      <c r="K180" s="80"/>
      <c r="L180" s="80"/>
      <c r="M180" s="82"/>
      <c r="N180" s="80"/>
      <c r="O180" s="80"/>
      <c r="P180" s="80"/>
      <c r="Q180" s="82"/>
      <c r="R180" s="80"/>
      <c r="S180" s="80"/>
      <c r="T180" s="80"/>
      <c r="U180" s="82"/>
      <c r="V180" s="80"/>
      <c r="W180" s="80"/>
      <c r="X180" s="80"/>
      <c r="Y180" s="80"/>
      <c r="Z180" s="80"/>
      <c r="AA180" s="80"/>
      <c r="AB180" s="80"/>
      <c r="AC180" s="82"/>
    </row>
    <row r="181" spans="1:29" ht="15.75" customHeight="1" x14ac:dyDescent="0.2">
      <c r="A181" s="80"/>
      <c r="B181" s="80"/>
      <c r="C181" s="80"/>
      <c r="D181" s="80"/>
      <c r="E181" s="80"/>
      <c r="F181" s="80"/>
      <c r="G181" s="80"/>
      <c r="H181" s="80"/>
      <c r="I181" s="82"/>
      <c r="J181" s="80"/>
      <c r="K181" s="80"/>
      <c r="L181" s="80"/>
      <c r="M181" s="82"/>
      <c r="N181" s="80"/>
      <c r="O181" s="80"/>
      <c r="P181" s="80"/>
      <c r="Q181" s="82"/>
      <c r="R181" s="80"/>
      <c r="S181" s="80"/>
      <c r="T181" s="80"/>
      <c r="U181" s="82"/>
      <c r="V181" s="80"/>
      <c r="W181" s="80"/>
      <c r="X181" s="80"/>
      <c r="Y181" s="80"/>
      <c r="Z181" s="80"/>
      <c r="AA181" s="80"/>
      <c r="AB181" s="80"/>
      <c r="AC181" s="82"/>
    </row>
    <row r="182" spans="1:29" ht="15.75" customHeight="1" x14ac:dyDescent="0.2">
      <c r="A182" s="80"/>
      <c r="B182" s="80"/>
      <c r="C182" s="80"/>
      <c r="D182" s="80"/>
      <c r="E182" s="80"/>
      <c r="F182" s="80"/>
      <c r="G182" s="80"/>
      <c r="H182" s="80"/>
      <c r="I182" s="82"/>
      <c r="J182" s="80"/>
      <c r="K182" s="80"/>
      <c r="L182" s="80"/>
      <c r="M182" s="82"/>
      <c r="N182" s="80"/>
      <c r="O182" s="80"/>
      <c r="P182" s="80"/>
      <c r="Q182" s="82"/>
      <c r="R182" s="80"/>
      <c r="S182" s="80"/>
      <c r="T182" s="80"/>
      <c r="U182" s="82"/>
      <c r="V182" s="80"/>
      <c r="W182" s="80"/>
      <c r="X182" s="80"/>
      <c r="Y182" s="80"/>
      <c r="Z182" s="80"/>
      <c r="AA182" s="80"/>
      <c r="AB182" s="80"/>
      <c r="AC182" s="82"/>
    </row>
    <row r="183" spans="1:29" ht="15.75" customHeight="1" x14ac:dyDescent="0.2">
      <c r="A183" s="80"/>
      <c r="B183" s="80"/>
      <c r="C183" s="80"/>
      <c r="D183" s="80"/>
      <c r="E183" s="80"/>
      <c r="F183" s="80"/>
      <c r="G183" s="80"/>
      <c r="H183" s="80"/>
      <c r="I183" s="82"/>
      <c r="J183" s="80"/>
      <c r="K183" s="80"/>
      <c r="L183" s="80"/>
      <c r="M183" s="82"/>
      <c r="N183" s="80"/>
      <c r="O183" s="80"/>
      <c r="P183" s="80"/>
      <c r="Q183" s="82"/>
      <c r="R183" s="80"/>
      <c r="S183" s="80"/>
      <c r="T183" s="80"/>
      <c r="U183" s="82"/>
      <c r="V183" s="80"/>
      <c r="W183" s="80"/>
      <c r="X183" s="80"/>
      <c r="Y183" s="80"/>
      <c r="Z183" s="80"/>
      <c r="AA183" s="80"/>
      <c r="AB183" s="80"/>
      <c r="AC183" s="82"/>
    </row>
    <row r="184" spans="1:29" ht="15.75" customHeight="1" x14ac:dyDescent="0.2">
      <c r="A184" s="80"/>
      <c r="B184" s="80"/>
      <c r="C184" s="80"/>
      <c r="D184" s="80"/>
      <c r="E184" s="80"/>
      <c r="F184" s="80"/>
      <c r="G184" s="80"/>
      <c r="H184" s="80"/>
      <c r="I184" s="82"/>
      <c r="J184" s="80"/>
      <c r="K184" s="80"/>
      <c r="L184" s="80"/>
      <c r="M184" s="82"/>
      <c r="N184" s="80"/>
      <c r="O184" s="80"/>
      <c r="P184" s="80"/>
      <c r="Q184" s="82"/>
      <c r="R184" s="80"/>
      <c r="S184" s="80"/>
      <c r="T184" s="80"/>
      <c r="U184" s="82"/>
      <c r="V184" s="80"/>
      <c r="W184" s="80"/>
      <c r="X184" s="80"/>
      <c r="Y184" s="80"/>
      <c r="Z184" s="80"/>
      <c r="AA184" s="80"/>
      <c r="AB184" s="80"/>
      <c r="AC184" s="82"/>
    </row>
    <row r="185" spans="1:29" ht="15.75" customHeight="1" x14ac:dyDescent="0.2">
      <c r="A185" s="80"/>
      <c r="B185" s="80"/>
      <c r="C185" s="80"/>
      <c r="D185" s="80"/>
      <c r="E185" s="80"/>
      <c r="F185" s="80"/>
      <c r="G185" s="80"/>
      <c r="H185" s="80"/>
      <c r="I185" s="82"/>
      <c r="J185" s="80"/>
      <c r="K185" s="80"/>
      <c r="L185" s="80"/>
      <c r="M185" s="82"/>
      <c r="N185" s="80"/>
      <c r="O185" s="80"/>
      <c r="P185" s="80"/>
      <c r="Q185" s="82"/>
      <c r="R185" s="80"/>
      <c r="S185" s="80"/>
      <c r="T185" s="80"/>
      <c r="U185" s="82"/>
      <c r="V185" s="80"/>
      <c r="W185" s="80"/>
      <c r="X185" s="80"/>
      <c r="Y185" s="80"/>
      <c r="Z185" s="80"/>
      <c r="AA185" s="80"/>
      <c r="AB185" s="80"/>
      <c r="AC185" s="82"/>
    </row>
    <row r="186" spans="1:29" ht="15.75" customHeight="1" x14ac:dyDescent="0.2">
      <c r="A186" s="80"/>
      <c r="B186" s="80"/>
      <c r="C186" s="80"/>
      <c r="D186" s="80"/>
      <c r="E186" s="80"/>
      <c r="F186" s="80"/>
      <c r="G186" s="80"/>
      <c r="H186" s="80"/>
      <c r="I186" s="82"/>
      <c r="J186" s="80"/>
      <c r="K186" s="80"/>
      <c r="L186" s="80"/>
      <c r="M186" s="82"/>
      <c r="N186" s="80"/>
      <c r="O186" s="80"/>
      <c r="P186" s="80"/>
      <c r="Q186" s="82"/>
      <c r="R186" s="80"/>
      <c r="S186" s="80"/>
      <c r="T186" s="80"/>
      <c r="U186" s="82"/>
      <c r="V186" s="80"/>
      <c r="W186" s="80"/>
      <c r="X186" s="80"/>
      <c r="Y186" s="80"/>
      <c r="Z186" s="80"/>
      <c r="AA186" s="80"/>
      <c r="AB186" s="80"/>
      <c r="AC186" s="82"/>
    </row>
    <row r="187" spans="1:29" ht="15.75" customHeight="1" x14ac:dyDescent="0.2">
      <c r="A187" s="80"/>
      <c r="B187" s="80"/>
      <c r="C187" s="80"/>
      <c r="D187" s="80"/>
      <c r="E187" s="80"/>
      <c r="F187" s="80"/>
      <c r="G187" s="80"/>
      <c r="H187" s="80"/>
      <c r="I187" s="82"/>
      <c r="J187" s="80"/>
      <c r="K187" s="80"/>
      <c r="L187" s="80"/>
      <c r="M187" s="82"/>
      <c r="N187" s="80"/>
      <c r="O187" s="80"/>
      <c r="P187" s="80"/>
      <c r="Q187" s="82"/>
      <c r="R187" s="80"/>
      <c r="S187" s="80"/>
      <c r="T187" s="80"/>
      <c r="U187" s="82"/>
      <c r="V187" s="80"/>
      <c r="W187" s="80"/>
      <c r="X187" s="80"/>
      <c r="Y187" s="80"/>
      <c r="Z187" s="80"/>
      <c r="AA187" s="80"/>
      <c r="AB187" s="80"/>
      <c r="AC187" s="82"/>
    </row>
    <row r="188" spans="1:29" ht="15.75" customHeight="1" x14ac:dyDescent="0.2">
      <c r="A188" s="80"/>
      <c r="B188" s="80"/>
      <c r="C188" s="80"/>
      <c r="D188" s="80"/>
      <c r="E188" s="80"/>
      <c r="F188" s="80"/>
      <c r="G188" s="80"/>
      <c r="H188" s="80"/>
      <c r="I188" s="82"/>
      <c r="J188" s="80"/>
      <c r="K188" s="80"/>
      <c r="L188" s="80"/>
      <c r="M188" s="82"/>
      <c r="N188" s="80"/>
      <c r="O188" s="80"/>
      <c r="P188" s="80"/>
      <c r="Q188" s="82"/>
      <c r="R188" s="80"/>
      <c r="S188" s="80"/>
      <c r="T188" s="80"/>
      <c r="U188" s="82"/>
      <c r="V188" s="80"/>
      <c r="W188" s="80"/>
      <c r="X188" s="80"/>
      <c r="Y188" s="80"/>
      <c r="Z188" s="80"/>
      <c r="AA188" s="80"/>
      <c r="AB188" s="80"/>
      <c r="AC188" s="82"/>
    </row>
    <row r="189" spans="1:29" ht="15.75" customHeight="1" x14ac:dyDescent="0.2">
      <c r="A189" s="80"/>
      <c r="B189" s="80"/>
      <c r="C189" s="80"/>
      <c r="D189" s="80"/>
      <c r="E189" s="80"/>
      <c r="F189" s="80"/>
      <c r="G189" s="80"/>
      <c r="H189" s="80"/>
      <c r="I189" s="82"/>
      <c r="J189" s="80"/>
      <c r="K189" s="80"/>
      <c r="L189" s="80"/>
      <c r="M189" s="82"/>
      <c r="N189" s="80"/>
      <c r="O189" s="80"/>
      <c r="P189" s="80"/>
      <c r="Q189" s="82"/>
      <c r="R189" s="80"/>
      <c r="S189" s="80"/>
      <c r="T189" s="80"/>
      <c r="U189" s="82"/>
      <c r="V189" s="80"/>
      <c r="W189" s="80"/>
      <c r="X189" s="80"/>
      <c r="Y189" s="80"/>
      <c r="Z189" s="80"/>
      <c r="AA189" s="80"/>
      <c r="AB189" s="80"/>
      <c r="AC189" s="82"/>
    </row>
    <row r="190" spans="1:29" ht="15.75" customHeight="1" x14ac:dyDescent="0.2">
      <c r="A190" s="80"/>
      <c r="B190" s="80"/>
      <c r="C190" s="80"/>
      <c r="D190" s="80"/>
      <c r="E190" s="80"/>
      <c r="F190" s="80"/>
      <c r="G190" s="80"/>
      <c r="H190" s="80"/>
      <c r="I190" s="82"/>
      <c r="J190" s="80"/>
      <c r="K190" s="80"/>
      <c r="L190" s="80"/>
      <c r="M190" s="82"/>
      <c r="N190" s="80"/>
      <c r="O190" s="80"/>
      <c r="P190" s="80"/>
      <c r="Q190" s="82"/>
      <c r="R190" s="80"/>
      <c r="S190" s="80"/>
      <c r="T190" s="80"/>
      <c r="U190" s="82"/>
      <c r="V190" s="80"/>
      <c r="W190" s="80"/>
      <c r="X190" s="80"/>
      <c r="Y190" s="80"/>
      <c r="Z190" s="80"/>
      <c r="AA190" s="80"/>
      <c r="AB190" s="80"/>
      <c r="AC190" s="82"/>
    </row>
    <row r="191" spans="1:29" ht="15.75" customHeight="1" x14ac:dyDescent="0.2">
      <c r="A191" s="80"/>
      <c r="B191" s="80"/>
      <c r="C191" s="80"/>
      <c r="D191" s="80"/>
      <c r="E191" s="80"/>
      <c r="F191" s="80"/>
      <c r="G191" s="80"/>
      <c r="H191" s="80"/>
      <c r="I191" s="82"/>
      <c r="J191" s="80"/>
      <c r="K191" s="80"/>
      <c r="L191" s="80"/>
      <c r="M191" s="82"/>
      <c r="N191" s="80"/>
      <c r="O191" s="80"/>
      <c r="P191" s="80"/>
      <c r="Q191" s="82"/>
      <c r="R191" s="80"/>
      <c r="S191" s="80"/>
      <c r="T191" s="80"/>
      <c r="U191" s="82"/>
      <c r="V191" s="80"/>
      <c r="W191" s="80"/>
      <c r="X191" s="80"/>
      <c r="Y191" s="80"/>
      <c r="Z191" s="80"/>
      <c r="AA191" s="80"/>
      <c r="AB191" s="80"/>
      <c r="AC191" s="82"/>
    </row>
    <row r="192" spans="1:29" ht="15.75" customHeight="1" x14ac:dyDescent="0.2">
      <c r="A192" s="80"/>
      <c r="B192" s="80"/>
      <c r="C192" s="80"/>
      <c r="D192" s="80"/>
      <c r="E192" s="80"/>
      <c r="F192" s="80"/>
      <c r="G192" s="80"/>
      <c r="H192" s="80"/>
      <c r="I192" s="82"/>
      <c r="J192" s="80"/>
      <c r="K192" s="80"/>
      <c r="L192" s="80"/>
      <c r="M192" s="82"/>
      <c r="N192" s="80"/>
      <c r="O192" s="80"/>
      <c r="P192" s="80"/>
      <c r="Q192" s="82"/>
      <c r="R192" s="80"/>
      <c r="S192" s="80"/>
      <c r="T192" s="80"/>
      <c r="U192" s="82"/>
      <c r="V192" s="80"/>
      <c r="W192" s="80"/>
      <c r="X192" s="80"/>
      <c r="Y192" s="80"/>
      <c r="Z192" s="80"/>
      <c r="AA192" s="80"/>
      <c r="AB192" s="80"/>
      <c r="AC192" s="82"/>
    </row>
    <row r="193" spans="1:29" ht="15.75" customHeight="1" x14ac:dyDescent="0.2">
      <c r="A193" s="80"/>
      <c r="B193" s="80"/>
      <c r="C193" s="80"/>
      <c r="D193" s="80"/>
      <c r="E193" s="80"/>
      <c r="F193" s="80"/>
      <c r="G193" s="80"/>
      <c r="H193" s="80"/>
      <c r="I193" s="82"/>
      <c r="J193" s="80"/>
      <c r="K193" s="80"/>
      <c r="L193" s="80"/>
      <c r="M193" s="82"/>
      <c r="N193" s="80"/>
      <c r="O193" s="80"/>
      <c r="P193" s="80"/>
      <c r="Q193" s="82"/>
      <c r="R193" s="80"/>
      <c r="S193" s="80"/>
      <c r="T193" s="80"/>
      <c r="U193" s="82"/>
      <c r="V193" s="80"/>
      <c r="W193" s="80"/>
      <c r="X193" s="80"/>
      <c r="Y193" s="80"/>
      <c r="Z193" s="80"/>
      <c r="AA193" s="80"/>
      <c r="AB193" s="80"/>
      <c r="AC193" s="82"/>
    </row>
    <row r="194" spans="1:29" ht="15.75" customHeight="1" x14ac:dyDescent="0.2">
      <c r="A194" s="80"/>
      <c r="B194" s="80"/>
      <c r="C194" s="80"/>
      <c r="D194" s="80"/>
      <c r="E194" s="80"/>
      <c r="F194" s="80"/>
      <c r="G194" s="80"/>
      <c r="H194" s="80"/>
      <c r="I194" s="82"/>
      <c r="J194" s="80"/>
      <c r="K194" s="80"/>
      <c r="L194" s="80"/>
      <c r="M194" s="82"/>
      <c r="N194" s="80"/>
      <c r="O194" s="80"/>
      <c r="P194" s="80"/>
      <c r="Q194" s="82"/>
      <c r="R194" s="80"/>
      <c r="S194" s="80"/>
      <c r="T194" s="80"/>
      <c r="U194" s="82"/>
      <c r="V194" s="80"/>
      <c r="W194" s="80"/>
      <c r="X194" s="80"/>
      <c r="Y194" s="80"/>
      <c r="Z194" s="80"/>
      <c r="AA194" s="80"/>
      <c r="AB194" s="80"/>
      <c r="AC194" s="82"/>
    </row>
    <row r="195" spans="1:29" ht="15.75" customHeight="1" x14ac:dyDescent="0.2">
      <c r="A195" s="80"/>
      <c r="B195" s="80"/>
      <c r="C195" s="80"/>
      <c r="D195" s="80"/>
      <c r="E195" s="80"/>
      <c r="F195" s="80"/>
      <c r="G195" s="80"/>
      <c r="H195" s="80"/>
      <c r="I195" s="82"/>
      <c r="J195" s="80"/>
      <c r="K195" s="80"/>
      <c r="L195" s="80"/>
      <c r="M195" s="82"/>
      <c r="N195" s="80"/>
      <c r="O195" s="80"/>
      <c r="P195" s="80"/>
      <c r="Q195" s="82"/>
      <c r="R195" s="80"/>
      <c r="S195" s="80"/>
      <c r="T195" s="80"/>
      <c r="U195" s="82"/>
      <c r="V195" s="80"/>
      <c r="W195" s="80"/>
      <c r="X195" s="80"/>
      <c r="Y195" s="80"/>
      <c r="Z195" s="80"/>
      <c r="AA195" s="80"/>
      <c r="AB195" s="80"/>
      <c r="AC195" s="82"/>
    </row>
    <row r="196" spans="1:29" ht="15.75" customHeight="1" x14ac:dyDescent="0.2">
      <c r="A196" s="80"/>
      <c r="B196" s="80"/>
      <c r="C196" s="80"/>
      <c r="D196" s="80"/>
      <c r="E196" s="80"/>
      <c r="F196" s="80"/>
      <c r="G196" s="80"/>
      <c r="H196" s="80"/>
      <c r="I196" s="82"/>
      <c r="J196" s="80"/>
      <c r="K196" s="80"/>
      <c r="L196" s="80"/>
      <c r="M196" s="82"/>
      <c r="N196" s="80"/>
      <c r="O196" s="80"/>
      <c r="P196" s="80"/>
      <c r="Q196" s="82"/>
      <c r="R196" s="80"/>
      <c r="S196" s="80"/>
      <c r="T196" s="80"/>
      <c r="U196" s="82"/>
      <c r="V196" s="80"/>
      <c r="W196" s="80"/>
      <c r="X196" s="80"/>
      <c r="Y196" s="80"/>
      <c r="Z196" s="80"/>
      <c r="AA196" s="80"/>
      <c r="AB196" s="80"/>
      <c r="AC196" s="82"/>
    </row>
    <row r="197" spans="1:29" ht="15.75" customHeight="1" x14ac:dyDescent="0.2">
      <c r="A197" s="80"/>
      <c r="B197" s="80"/>
      <c r="C197" s="80"/>
      <c r="D197" s="80"/>
      <c r="E197" s="80"/>
      <c r="F197" s="80"/>
      <c r="G197" s="80"/>
      <c r="H197" s="80"/>
      <c r="I197" s="82"/>
      <c r="J197" s="80"/>
      <c r="K197" s="80"/>
      <c r="L197" s="80"/>
      <c r="M197" s="82"/>
      <c r="N197" s="80"/>
      <c r="O197" s="80"/>
      <c r="P197" s="80"/>
      <c r="Q197" s="82"/>
      <c r="R197" s="80"/>
      <c r="S197" s="80"/>
      <c r="T197" s="80"/>
      <c r="U197" s="82"/>
      <c r="V197" s="80"/>
      <c r="W197" s="80"/>
      <c r="X197" s="80"/>
      <c r="Y197" s="80"/>
      <c r="Z197" s="80"/>
      <c r="AA197" s="80"/>
      <c r="AB197" s="80"/>
      <c r="AC197" s="82"/>
    </row>
    <row r="198" spans="1:29" ht="15.75" customHeight="1" x14ac:dyDescent="0.2">
      <c r="A198" s="80"/>
      <c r="B198" s="80"/>
      <c r="C198" s="80"/>
      <c r="D198" s="80"/>
      <c r="E198" s="80"/>
      <c r="F198" s="80"/>
      <c r="G198" s="80"/>
      <c r="H198" s="80"/>
      <c r="I198" s="82"/>
      <c r="J198" s="80"/>
      <c r="K198" s="80"/>
      <c r="L198" s="80"/>
      <c r="M198" s="82"/>
      <c r="N198" s="80"/>
      <c r="O198" s="80"/>
      <c r="P198" s="80"/>
      <c r="Q198" s="82"/>
      <c r="R198" s="80"/>
      <c r="S198" s="80"/>
      <c r="T198" s="80"/>
      <c r="U198" s="82"/>
      <c r="V198" s="80"/>
      <c r="W198" s="80"/>
      <c r="X198" s="80"/>
      <c r="Y198" s="80"/>
      <c r="Z198" s="80"/>
      <c r="AA198" s="80"/>
      <c r="AB198" s="80"/>
      <c r="AC198" s="82"/>
    </row>
    <row r="199" spans="1:29" ht="15.75" customHeight="1" x14ac:dyDescent="0.2">
      <c r="A199" s="80"/>
      <c r="B199" s="80"/>
      <c r="C199" s="80"/>
      <c r="D199" s="80"/>
      <c r="E199" s="80"/>
      <c r="F199" s="80"/>
      <c r="G199" s="80"/>
      <c r="H199" s="80"/>
      <c r="I199" s="82"/>
      <c r="J199" s="80"/>
      <c r="K199" s="80"/>
      <c r="L199" s="80"/>
      <c r="M199" s="82"/>
      <c r="N199" s="80"/>
      <c r="O199" s="80"/>
      <c r="P199" s="80"/>
      <c r="Q199" s="82"/>
      <c r="R199" s="80"/>
      <c r="S199" s="80"/>
      <c r="T199" s="80"/>
      <c r="U199" s="82"/>
      <c r="V199" s="80"/>
      <c r="W199" s="80"/>
      <c r="X199" s="80"/>
      <c r="Y199" s="80"/>
      <c r="Z199" s="80"/>
      <c r="AA199" s="80"/>
      <c r="AB199" s="80"/>
      <c r="AC199" s="82"/>
    </row>
    <row r="200" spans="1:29" ht="15.75" customHeight="1" x14ac:dyDescent="0.2">
      <c r="A200" s="80"/>
      <c r="B200" s="80"/>
      <c r="C200" s="80"/>
      <c r="D200" s="80"/>
      <c r="E200" s="80"/>
      <c r="F200" s="80"/>
      <c r="G200" s="80"/>
      <c r="H200" s="80"/>
      <c r="I200" s="82"/>
      <c r="J200" s="80"/>
      <c r="K200" s="80"/>
      <c r="L200" s="80"/>
      <c r="M200" s="82"/>
      <c r="N200" s="80"/>
      <c r="O200" s="80"/>
      <c r="P200" s="80"/>
      <c r="Q200" s="82"/>
      <c r="R200" s="80"/>
      <c r="S200" s="80"/>
      <c r="T200" s="80"/>
      <c r="U200" s="82"/>
      <c r="V200" s="80"/>
      <c r="W200" s="80"/>
      <c r="X200" s="80"/>
      <c r="Y200" s="80"/>
      <c r="Z200" s="80"/>
      <c r="AA200" s="80"/>
      <c r="AB200" s="80"/>
      <c r="AC200" s="82"/>
    </row>
    <row r="201" spans="1:29" ht="15.75" customHeight="1" x14ac:dyDescent="0.2">
      <c r="A201" s="80"/>
      <c r="B201" s="80"/>
      <c r="C201" s="80"/>
      <c r="D201" s="80"/>
      <c r="E201" s="80"/>
      <c r="F201" s="80"/>
      <c r="G201" s="80"/>
      <c r="H201" s="80"/>
      <c r="I201" s="82"/>
      <c r="J201" s="80"/>
      <c r="K201" s="80"/>
      <c r="L201" s="80"/>
      <c r="M201" s="82"/>
      <c r="N201" s="80"/>
      <c r="O201" s="80"/>
      <c r="P201" s="80"/>
      <c r="Q201" s="82"/>
      <c r="R201" s="80"/>
      <c r="S201" s="80"/>
      <c r="T201" s="80"/>
      <c r="U201" s="82"/>
      <c r="V201" s="80"/>
      <c r="W201" s="80"/>
      <c r="X201" s="80"/>
      <c r="Y201" s="80"/>
      <c r="Z201" s="80"/>
      <c r="AA201" s="80"/>
      <c r="AB201" s="80"/>
      <c r="AC201" s="82"/>
    </row>
    <row r="202" spans="1:29" ht="15.75" customHeight="1" x14ac:dyDescent="0.2">
      <c r="A202" s="80"/>
      <c r="B202" s="80"/>
      <c r="C202" s="80"/>
      <c r="D202" s="80"/>
      <c r="E202" s="80"/>
      <c r="F202" s="80"/>
      <c r="G202" s="80"/>
      <c r="H202" s="80"/>
      <c r="I202" s="82"/>
      <c r="J202" s="80"/>
      <c r="K202" s="80"/>
      <c r="L202" s="80"/>
      <c r="M202" s="82"/>
      <c r="N202" s="80"/>
      <c r="O202" s="80"/>
      <c r="P202" s="80"/>
      <c r="Q202" s="82"/>
      <c r="R202" s="80"/>
      <c r="S202" s="80"/>
      <c r="T202" s="80"/>
      <c r="U202" s="82"/>
      <c r="V202" s="80"/>
      <c r="W202" s="80"/>
      <c r="X202" s="80"/>
      <c r="Y202" s="80"/>
      <c r="Z202" s="80"/>
      <c r="AA202" s="80"/>
      <c r="AB202" s="80"/>
      <c r="AC202" s="82"/>
    </row>
    <row r="203" spans="1:29" ht="15.75" customHeight="1" x14ac:dyDescent="0.2">
      <c r="A203" s="80"/>
      <c r="B203" s="80"/>
      <c r="C203" s="80"/>
      <c r="D203" s="80"/>
      <c r="E203" s="80"/>
      <c r="F203" s="80"/>
      <c r="G203" s="80"/>
      <c r="H203" s="80"/>
      <c r="I203" s="82"/>
      <c r="J203" s="80"/>
      <c r="K203" s="80"/>
      <c r="L203" s="80"/>
      <c r="M203" s="82"/>
      <c r="N203" s="80"/>
      <c r="O203" s="80"/>
      <c r="P203" s="80"/>
      <c r="Q203" s="82"/>
      <c r="R203" s="80"/>
      <c r="S203" s="80"/>
      <c r="T203" s="80"/>
      <c r="U203" s="82"/>
      <c r="V203" s="80"/>
      <c r="W203" s="80"/>
      <c r="X203" s="80"/>
      <c r="Y203" s="80"/>
      <c r="Z203" s="80"/>
      <c r="AA203" s="80"/>
      <c r="AB203" s="80"/>
      <c r="AC203" s="82"/>
    </row>
    <row r="204" spans="1:29" ht="15.75" customHeight="1" x14ac:dyDescent="0.2">
      <c r="A204" s="80"/>
      <c r="B204" s="80"/>
      <c r="C204" s="80"/>
      <c r="D204" s="80"/>
      <c r="E204" s="80"/>
      <c r="F204" s="80"/>
      <c r="G204" s="80"/>
      <c r="H204" s="80"/>
      <c r="I204" s="82"/>
      <c r="J204" s="80"/>
      <c r="K204" s="80"/>
      <c r="L204" s="80"/>
      <c r="M204" s="82"/>
      <c r="N204" s="80"/>
      <c r="O204" s="80"/>
      <c r="P204" s="80"/>
      <c r="Q204" s="82"/>
      <c r="R204" s="80"/>
      <c r="S204" s="80"/>
      <c r="T204" s="80"/>
      <c r="U204" s="82"/>
      <c r="V204" s="80"/>
      <c r="W204" s="80"/>
      <c r="X204" s="80"/>
      <c r="Y204" s="80"/>
      <c r="Z204" s="80"/>
      <c r="AA204" s="80"/>
      <c r="AB204" s="80"/>
      <c r="AC204" s="82"/>
    </row>
    <row r="205" spans="1:29" ht="15.75" customHeight="1" x14ac:dyDescent="0.2">
      <c r="A205" s="80"/>
      <c r="B205" s="80"/>
      <c r="C205" s="80"/>
      <c r="D205" s="80"/>
      <c r="E205" s="80"/>
      <c r="F205" s="80"/>
      <c r="G205" s="80"/>
      <c r="H205" s="80"/>
      <c r="I205" s="82"/>
      <c r="J205" s="80"/>
      <c r="K205" s="80"/>
      <c r="L205" s="80"/>
      <c r="M205" s="82"/>
      <c r="N205" s="80"/>
      <c r="O205" s="80"/>
      <c r="P205" s="80"/>
      <c r="Q205" s="82"/>
      <c r="R205" s="80"/>
      <c r="S205" s="80"/>
      <c r="T205" s="80"/>
      <c r="U205" s="82"/>
      <c r="V205" s="80"/>
      <c r="W205" s="80"/>
      <c r="X205" s="80"/>
      <c r="Y205" s="80"/>
      <c r="Z205" s="80"/>
      <c r="AA205" s="80"/>
      <c r="AB205" s="80"/>
      <c r="AC205" s="82"/>
    </row>
    <row r="206" spans="1:29" ht="15.75" customHeight="1" x14ac:dyDescent="0.2">
      <c r="A206" s="80"/>
      <c r="B206" s="80"/>
      <c r="C206" s="80"/>
      <c r="D206" s="80"/>
      <c r="E206" s="80"/>
      <c r="F206" s="80"/>
      <c r="G206" s="80"/>
      <c r="H206" s="80"/>
      <c r="I206" s="82"/>
      <c r="J206" s="80"/>
      <c r="K206" s="80"/>
      <c r="L206" s="80"/>
      <c r="M206" s="82"/>
      <c r="N206" s="80"/>
      <c r="O206" s="80"/>
      <c r="P206" s="80"/>
      <c r="Q206" s="82"/>
      <c r="R206" s="80"/>
      <c r="S206" s="80"/>
      <c r="T206" s="80"/>
      <c r="U206" s="82"/>
      <c r="V206" s="80"/>
      <c r="W206" s="80"/>
      <c r="X206" s="80"/>
      <c r="Y206" s="80"/>
      <c r="Z206" s="80"/>
      <c r="AA206" s="80"/>
      <c r="AB206" s="80"/>
      <c r="AC206" s="82"/>
    </row>
    <row r="207" spans="1:29" ht="15.75" customHeight="1" x14ac:dyDescent="0.2">
      <c r="A207" s="80"/>
      <c r="B207" s="80"/>
      <c r="C207" s="80"/>
      <c r="D207" s="80"/>
      <c r="E207" s="80"/>
      <c r="F207" s="80"/>
      <c r="G207" s="80"/>
      <c r="H207" s="80"/>
      <c r="I207" s="82"/>
      <c r="J207" s="80"/>
      <c r="K207" s="80"/>
      <c r="L207" s="80"/>
      <c r="M207" s="82"/>
      <c r="N207" s="80"/>
      <c r="O207" s="80"/>
      <c r="P207" s="80"/>
      <c r="Q207" s="82"/>
      <c r="R207" s="80"/>
      <c r="S207" s="80"/>
      <c r="T207" s="80"/>
      <c r="U207" s="82"/>
      <c r="V207" s="80"/>
      <c r="W207" s="80"/>
      <c r="X207" s="80"/>
      <c r="Y207" s="80"/>
      <c r="Z207" s="80"/>
      <c r="AA207" s="80"/>
      <c r="AB207" s="80"/>
      <c r="AC207" s="82"/>
    </row>
    <row r="208" spans="1:29" ht="15.75" customHeight="1" x14ac:dyDescent="0.2">
      <c r="A208" s="80"/>
      <c r="B208" s="80"/>
      <c r="C208" s="80"/>
      <c r="D208" s="80"/>
      <c r="E208" s="80"/>
      <c r="F208" s="80"/>
      <c r="G208" s="80"/>
      <c r="H208" s="80"/>
      <c r="I208" s="82"/>
      <c r="J208" s="80"/>
      <c r="K208" s="80"/>
      <c r="L208" s="80"/>
      <c r="M208" s="82"/>
      <c r="N208" s="80"/>
      <c r="O208" s="80"/>
      <c r="P208" s="80"/>
      <c r="Q208" s="82"/>
      <c r="R208" s="80"/>
      <c r="S208" s="80"/>
      <c r="T208" s="80"/>
      <c r="U208" s="82"/>
      <c r="V208" s="80"/>
      <c r="W208" s="80"/>
      <c r="X208" s="80"/>
      <c r="Y208" s="80"/>
      <c r="Z208" s="80"/>
      <c r="AA208" s="80"/>
      <c r="AB208" s="80"/>
      <c r="AC208" s="82"/>
    </row>
    <row r="209" spans="1:29" ht="15.75" customHeight="1" x14ac:dyDescent="0.2">
      <c r="A209" s="80"/>
      <c r="B209" s="80"/>
      <c r="C209" s="80"/>
      <c r="D209" s="80"/>
      <c r="E209" s="80"/>
      <c r="F209" s="80"/>
      <c r="G209" s="80"/>
      <c r="H209" s="80"/>
      <c r="I209" s="82"/>
      <c r="J209" s="80"/>
      <c r="K209" s="80"/>
      <c r="L209" s="80"/>
      <c r="M209" s="82"/>
      <c r="N209" s="80"/>
      <c r="O209" s="80"/>
      <c r="P209" s="80"/>
      <c r="Q209" s="82"/>
      <c r="R209" s="80"/>
      <c r="S209" s="80"/>
      <c r="T209" s="80"/>
      <c r="U209" s="82"/>
      <c r="V209" s="80"/>
      <c r="W209" s="80"/>
      <c r="X209" s="80"/>
      <c r="Y209" s="80"/>
      <c r="Z209" s="80"/>
      <c r="AA209" s="80"/>
      <c r="AB209" s="80"/>
      <c r="AC209" s="82"/>
    </row>
    <row r="210" spans="1:29" ht="15.75" customHeight="1" x14ac:dyDescent="0.2">
      <c r="A210" s="80"/>
      <c r="B210" s="80"/>
      <c r="C210" s="80"/>
      <c r="D210" s="80"/>
      <c r="E210" s="80"/>
      <c r="F210" s="80"/>
      <c r="G210" s="80"/>
      <c r="H210" s="80"/>
      <c r="I210" s="82"/>
      <c r="J210" s="80"/>
      <c r="K210" s="80"/>
      <c r="L210" s="80"/>
      <c r="M210" s="82"/>
      <c r="N210" s="80"/>
      <c r="O210" s="80"/>
      <c r="P210" s="80"/>
      <c r="Q210" s="82"/>
      <c r="R210" s="80"/>
      <c r="S210" s="80"/>
      <c r="T210" s="80"/>
      <c r="U210" s="82"/>
      <c r="V210" s="80"/>
      <c r="W210" s="80"/>
      <c r="X210" s="80"/>
      <c r="Y210" s="80"/>
      <c r="Z210" s="80"/>
      <c r="AA210" s="80"/>
      <c r="AB210" s="80"/>
      <c r="AC210" s="82"/>
    </row>
    <row r="211" spans="1:29" ht="15.75" customHeight="1" x14ac:dyDescent="0.2">
      <c r="A211" s="80"/>
      <c r="B211" s="80"/>
      <c r="C211" s="80"/>
      <c r="D211" s="80"/>
      <c r="E211" s="80"/>
      <c r="F211" s="80"/>
      <c r="G211" s="80"/>
      <c r="H211" s="80"/>
      <c r="I211" s="82"/>
      <c r="J211" s="80"/>
      <c r="K211" s="80"/>
      <c r="L211" s="80"/>
      <c r="M211" s="82"/>
      <c r="N211" s="80"/>
      <c r="O211" s="80"/>
      <c r="P211" s="80"/>
      <c r="Q211" s="82"/>
      <c r="R211" s="80"/>
      <c r="S211" s="80"/>
      <c r="T211" s="80"/>
      <c r="U211" s="82"/>
      <c r="V211" s="80"/>
      <c r="W211" s="80"/>
      <c r="X211" s="80"/>
      <c r="Y211" s="80"/>
      <c r="Z211" s="80"/>
      <c r="AA211" s="80"/>
      <c r="AB211" s="80"/>
      <c r="AC211" s="82"/>
    </row>
    <row r="212" spans="1:29" ht="15.75" customHeight="1" x14ac:dyDescent="0.2">
      <c r="A212" s="80"/>
      <c r="B212" s="80"/>
      <c r="C212" s="80"/>
      <c r="D212" s="80"/>
      <c r="E212" s="80"/>
      <c r="F212" s="80"/>
      <c r="G212" s="80"/>
      <c r="H212" s="80"/>
      <c r="I212" s="82"/>
      <c r="J212" s="80"/>
      <c r="K212" s="80"/>
      <c r="L212" s="80"/>
      <c r="M212" s="82"/>
      <c r="N212" s="80"/>
      <c r="O212" s="80"/>
      <c r="P212" s="80"/>
      <c r="Q212" s="82"/>
      <c r="R212" s="80"/>
      <c r="S212" s="80"/>
      <c r="T212" s="80"/>
      <c r="U212" s="82"/>
      <c r="V212" s="80"/>
      <c r="W212" s="80"/>
      <c r="X212" s="80"/>
      <c r="Y212" s="80"/>
      <c r="Z212" s="80"/>
      <c r="AA212" s="80"/>
      <c r="AB212" s="80"/>
      <c r="AC212" s="82"/>
    </row>
    <row r="213" spans="1:29" ht="15.75" customHeight="1" x14ac:dyDescent="0.2">
      <c r="A213" s="80"/>
      <c r="B213" s="80"/>
      <c r="C213" s="80"/>
      <c r="D213" s="80"/>
      <c r="E213" s="80"/>
      <c r="F213" s="80"/>
      <c r="G213" s="80"/>
      <c r="H213" s="80"/>
      <c r="I213" s="82"/>
      <c r="J213" s="80"/>
      <c r="K213" s="80"/>
      <c r="L213" s="80"/>
      <c r="M213" s="82"/>
      <c r="N213" s="80"/>
      <c r="O213" s="80"/>
      <c r="P213" s="80"/>
      <c r="Q213" s="82"/>
      <c r="R213" s="80"/>
      <c r="S213" s="80"/>
      <c r="T213" s="80"/>
      <c r="U213" s="82"/>
      <c r="V213" s="80"/>
      <c r="W213" s="80"/>
      <c r="X213" s="80"/>
      <c r="Y213" s="80"/>
      <c r="Z213" s="80"/>
      <c r="AA213" s="80"/>
      <c r="AB213" s="80"/>
      <c r="AC213" s="82"/>
    </row>
    <row r="214" spans="1:29" ht="15.75" customHeight="1" x14ac:dyDescent="0.2">
      <c r="A214" s="80"/>
      <c r="B214" s="80"/>
      <c r="C214" s="80"/>
      <c r="D214" s="80"/>
      <c r="E214" s="80"/>
      <c r="F214" s="80"/>
      <c r="G214" s="80"/>
      <c r="H214" s="80"/>
      <c r="I214" s="82"/>
      <c r="J214" s="80"/>
      <c r="K214" s="80"/>
      <c r="L214" s="80"/>
      <c r="M214" s="82"/>
      <c r="N214" s="80"/>
      <c r="O214" s="80"/>
      <c r="P214" s="80"/>
      <c r="Q214" s="82"/>
      <c r="R214" s="80"/>
      <c r="S214" s="80"/>
      <c r="T214" s="80"/>
      <c r="U214" s="82"/>
      <c r="V214" s="80"/>
      <c r="W214" s="80"/>
      <c r="X214" s="80"/>
      <c r="Y214" s="80"/>
      <c r="Z214" s="80"/>
      <c r="AA214" s="80"/>
      <c r="AB214" s="80"/>
      <c r="AC214" s="82"/>
    </row>
    <row r="215" spans="1:29" ht="15.75" customHeight="1" x14ac:dyDescent="0.2">
      <c r="A215" s="80"/>
      <c r="B215" s="80"/>
      <c r="C215" s="80"/>
      <c r="D215" s="80"/>
      <c r="E215" s="80"/>
      <c r="F215" s="80"/>
      <c r="G215" s="80"/>
      <c r="H215" s="80"/>
      <c r="I215" s="82"/>
      <c r="J215" s="80"/>
      <c r="K215" s="80"/>
      <c r="L215" s="80"/>
      <c r="M215" s="82"/>
      <c r="N215" s="80"/>
      <c r="O215" s="80"/>
      <c r="P215" s="80"/>
      <c r="Q215" s="82"/>
      <c r="R215" s="80"/>
      <c r="S215" s="80"/>
      <c r="T215" s="80"/>
      <c r="U215" s="82"/>
      <c r="V215" s="80"/>
      <c r="W215" s="80"/>
      <c r="X215" s="80"/>
      <c r="Y215" s="80"/>
      <c r="Z215" s="80"/>
      <c r="AA215" s="80"/>
      <c r="AB215" s="80"/>
      <c r="AC215" s="82"/>
    </row>
    <row r="216" spans="1:29" ht="15.75" customHeight="1" x14ac:dyDescent="0.2">
      <c r="A216" s="80"/>
      <c r="B216" s="80"/>
      <c r="C216" s="80"/>
      <c r="D216" s="80"/>
      <c r="E216" s="80"/>
      <c r="F216" s="80"/>
      <c r="G216" s="80"/>
      <c r="H216" s="80"/>
      <c r="I216" s="82"/>
      <c r="J216" s="80"/>
      <c r="K216" s="80"/>
      <c r="L216" s="80"/>
      <c r="M216" s="82"/>
      <c r="N216" s="80"/>
      <c r="O216" s="80"/>
      <c r="P216" s="80"/>
      <c r="Q216" s="82"/>
      <c r="R216" s="80"/>
      <c r="S216" s="80"/>
      <c r="T216" s="80"/>
      <c r="U216" s="82"/>
      <c r="V216" s="80"/>
      <c r="W216" s="80"/>
      <c r="X216" s="80"/>
      <c r="Y216" s="80"/>
      <c r="Z216" s="80"/>
      <c r="AA216" s="80"/>
      <c r="AB216" s="80"/>
      <c r="AC216" s="82"/>
    </row>
    <row r="217" spans="1:29" ht="15.75" customHeight="1" x14ac:dyDescent="0.2">
      <c r="A217" s="80"/>
      <c r="B217" s="80"/>
      <c r="C217" s="80"/>
      <c r="D217" s="80"/>
      <c r="E217" s="80"/>
      <c r="F217" s="80"/>
      <c r="G217" s="80"/>
      <c r="H217" s="80"/>
      <c r="I217" s="82"/>
      <c r="J217" s="80"/>
      <c r="K217" s="80"/>
      <c r="L217" s="80"/>
      <c r="M217" s="82"/>
      <c r="N217" s="80"/>
      <c r="O217" s="80"/>
      <c r="P217" s="80"/>
      <c r="Q217" s="82"/>
      <c r="R217" s="80"/>
      <c r="S217" s="80"/>
      <c r="T217" s="80"/>
      <c r="U217" s="82"/>
      <c r="V217" s="80"/>
      <c r="W217" s="80"/>
      <c r="X217" s="80"/>
      <c r="Y217" s="80"/>
      <c r="Z217" s="80"/>
      <c r="AA217" s="80"/>
      <c r="AB217" s="80"/>
      <c r="AC217" s="82"/>
    </row>
    <row r="218" spans="1:29" ht="15.75" customHeight="1" x14ac:dyDescent="0.2">
      <c r="A218" s="80"/>
      <c r="B218" s="80"/>
      <c r="C218" s="80"/>
      <c r="D218" s="80"/>
      <c r="E218" s="80"/>
      <c r="F218" s="80"/>
      <c r="G218" s="80"/>
      <c r="H218" s="80"/>
      <c r="I218" s="82"/>
      <c r="J218" s="80"/>
      <c r="K218" s="80"/>
      <c r="L218" s="80"/>
      <c r="M218" s="82"/>
      <c r="N218" s="80"/>
      <c r="O218" s="80"/>
      <c r="P218" s="80"/>
      <c r="Q218" s="82"/>
      <c r="R218" s="80"/>
      <c r="S218" s="80"/>
      <c r="T218" s="80"/>
      <c r="U218" s="82"/>
      <c r="V218" s="80"/>
      <c r="W218" s="80"/>
      <c r="X218" s="80"/>
      <c r="Y218" s="80"/>
      <c r="Z218" s="80"/>
      <c r="AA218" s="80"/>
      <c r="AB218" s="80"/>
      <c r="AC218" s="82"/>
    </row>
    <row r="219" spans="1:29" ht="15.75" customHeight="1" x14ac:dyDescent="0.2">
      <c r="A219" s="80"/>
      <c r="B219" s="80"/>
      <c r="C219" s="80"/>
      <c r="D219" s="80"/>
      <c r="E219" s="80"/>
      <c r="F219" s="80"/>
      <c r="G219" s="80"/>
      <c r="H219" s="80"/>
      <c r="I219" s="82"/>
      <c r="J219" s="80"/>
      <c r="K219" s="80"/>
      <c r="L219" s="80"/>
      <c r="M219" s="82"/>
      <c r="N219" s="80"/>
      <c r="O219" s="80"/>
      <c r="P219" s="80"/>
      <c r="Q219" s="82"/>
      <c r="R219" s="80"/>
      <c r="S219" s="80"/>
      <c r="T219" s="80"/>
      <c r="U219" s="82"/>
      <c r="V219" s="80"/>
      <c r="W219" s="80"/>
      <c r="X219" s="80"/>
      <c r="Y219" s="80"/>
      <c r="Z219" s="80"/>
      <c r="AA219" s="80"/>
      <c r="AB219" s="80"/>
      <c r="AC219" s="82"/>
    </row>
    <row r="220" spans="1:29" ht="15.75" customHeight="1" x14ac:dyDescent="0.2">
      <c r="A220" s="80"/>
      <c r="B220" s="80"/>
      <c r="C220" s="80"/>
      <c r="D220" s="80"/>
      <c r="E220" s="80"/>
      <c r="F220" s="80"/>
      <c r="G220" s="80"/>
      <c r="H220" s="80"/>
      <c r="I220" s="82"/>
      <c r="J220" s="80"/>
      <c r="K220" s="80"/>
      <c r="L220" s="80"/>
      <c r="M220" s="82"/>
      <c r="N220" s="80"/>
      <c r="O220" s="80"/>
      <c r="P220" s="80"/>
      <c r="Q220" s="82"/>
      <c r="R220" s="80"/>
      <c r="S220" s="80"/>
      <c r="T220" s="80"/>
      <c r="U220" s="82"/>
      <c r="V220" s="80"/>
      <c r="W220" s="80"/>
      <c r="X220" s="80"/>
      <c r="Y220" s="80"/>
      <c r="Z220" s="80"/>
      <c r="AA220" s="80"/>
      <c r="AB220" s="80"/>
      <c r="AC220" s="82"/>
    </row>
    <row r="221" spans="1:29" ht="15.75" customHeight="1" x14ac:dyDescent="0.2">
      <c r="A221" s="80"/>
      <c r="B221" s="80"/>
      <c r="C221" s="80"/>
      <c r="D221" s="80"/>
      <c r="E221" s="80"/>
      <c r="F221" s="80"/>
      <c r="G221" s="80"/>
      <c r="H221" s="80"/>
      <c r="I221" s="82"/>
      <c r="J221" s="80"/>
      <c r="K221" s="80"/>
      <c r="L221" s="80"/>
      <c r="M221" s="82"/>
      <c r="N221" s="80"/>
      <c r="O221" s="80"/>
      <c r="P221" s="80"/>
      <c r="Q221" s="82"/>
      <c r="R221" s="80"/>
      <c r="S221" s="80"/>
      <c r="T221" s="80"/>
      <c r="U221" s="82"/>
      <c r="V221" s="80"/>
      <c r="W221" s="80"/>
      <c r="X221" s="80"/>
      <c r="Y221" s="80"/>
      <c r="Z221" s="80"/>
      <c r="AA221" s="80"/>
      <c r="AB221" s="80"/>
      <c r="AC221" s="82"/>
    </row>
    <row r="222" spans="1:29" ht="15.75" customHeight="1" x14ac:dyDescent="0.2">
      <c r="A222" s="80"/>
      <c r="B222" s="80"/>
      <c r="C222" s="80"/>
      <c r="D222" s="80"/>
      <c r="E222" s="80"/>
      <c r="F222" s="80"/>
      <c r="G222" s="80"/>
      <c r="H222" s="80"/>
      <c r="I222" s="82"/>
      <c r="J222" s="80"/>
      <c r="K222" s="80"/>
      <c r="L222" s="80"/>
      <c r="M222" s="82"/>
      <c r="N222" s="80"/>
      <c r="O222" s="80"/>
      <c r="P222" s="80"/>
      <c r="Q222" s="82"/>
      <c r="R222" s="80"/>
      <c r="S222" s="80"/>
      <c r="T222" s="80"/>
      <c r="U222" s="82"/>
      <c r="V222" s="80"/>
      <c r="W222" s="80"/>
      <c r="X222" s="80"/>
      <c r="Y222" s="80"/>
      <c r="Z222" s="80"/>
      <c r="AA222" s="80"/>
      <c r="AB222" s="80"/>
      <c r="AC222" s="82"/>
    </row>
    <row r="223" spans="1:29" ht="15.75" customHeight="1" x14ac:dyDescent="0.2">
      <c r="A223" s="80"/>
      <c r="B223" s="80"/>
      <c r="C223" s="80"/>
      <c r="D223" s="80"/>
      <c r="E223" s="80"/>
      <c r="F223" s="80"/>
      <c r="G223" s="80"/>
      <c r="H223" s="80"/>
      <c r="I223" s="82"/>
      <c r="J223" s="80"/>
      <c r="K223" s="80"/>
      <c r="L223" s="80"/>
      <c r="M223" s="82"/>
      <c r="N223" s="80"/>
      <c r="O223" s="80"/>
      <c r="P223" s="80"/>
      <c r="Q223" s="82"/>
      <c r="R223" s="80"/>
      <c r="S223" s="80"/>
      <c r="T223" s="80"/>
      <c r="U223" s="82"/>
      <c r="V223" s="80"/>
      <c r="W223" s="80"/>
      <c r="X223" s="80"/>
      <c r="Y223" s="80"/>
      <c r="Z223" s="80"/>
      <c r="AA223" s="80"/>
      <c r="AB223" s="80"/>
      <c r="AC223" s="82"/>
    </row>
    <row r="224" spans="1:29" ht="15.75" customHeight="1" x14ac:dyDescent="0.2">
      <c r="A224" s="80"/>
      <c r="B224" s="80"/>
      <c r="C224" s="80"/>
      <c r="D224" s="80"/>
      <c r="E224" s="80"/>
      <c r="F224" s="80"/>
      <c r="G224" s="80"/>
      <c r="H224" s="80"/>
      <c r="I224" s="82"/>
      <c r="J224" s="80"/>
      <c r="K224" s="80"/>
      <c r="L224" s="80"/>
      <c r="M224" s="82"/>
      <c r="N224" s="80"/>
      <c r="O224" s="80"/>
      <c r="P224" s="80"/>
      <c r="Q224" s="82"/>
      <c r="R224" s="80"/>
      <c r="S224" s="80"/>
      <c r="T224" s="80"/>
      <c r="U224" s="82"/>
      <c r="V224" s="80"/>
      <c r="W224" s="80"/>
      <c r="X224" s="80"/>
      <c r="Y224" s="80"/>
      <c r="Z224" s="80"/>
      <c r="AA224" s="80"/>
      <c r="AB224" s="80"/>
      <c r="AC224" s="82"/>
    </row>
    <row r="225" spans="1:29" ht="15.75" customHeight="1" x14ac:dyDescent="0.2">
      <c r="A225" s="80"/>
      <c r="B225" s="80"/>
      <c r="C225" s="80"/>
      <c r="D225" s="80"/>
      <c r="E225" s="80"/>
      <c r="F225" s="80"/>
      <c r="G225" s="80"/>
      <c r="H225" s="80"/>
      <c r="I225" s="82"/>
      <c r="J225" s="80"/>
      <c r="K225" s="80"/>
      <c r="L225" s="80"/>
      <c r="M225" s="82"/>
      <c r="N225" s="80"/>
      <c r="O225" s="80"/>
      <c r="P225" s="80"/>
      <c r="Q225" s="82"/>
      <c r="R225" s="80"/>
      <c r="S225" s="80"/>
      <c r="T225" s="80"/>
      <c r="U225" s="82"/>
      <c r="V225" s="80"/>
      <c r="W225" s="80"/>
      <c r="X225" s="80"/>
      <c r="Y225" s="80"/>
      <c r="Z225" s="80"/>
      <c r="AA225" s="80"/>
      <c r="AB225" s="80"/>
      <c r="AC225" s="82"/>
    </row>
    <row r="226" spans="1:29" ht="15.75" customHeight="1" x14ac:dyDescent="0.2">
      <c r="A226" s="80"/>
      <c r="B226" s="80"/>
      <c r="C226" s="80"/>
      <c r="D226" s="80"/>
      <c r="E226" s="80"/>
      <c r="F226" s="80"/>
      <c r="G226" s="80"/>
      <c r="H226" s="80"/>
      <c r="I226" s="82"/>
      <c r="J226" s="80"/>
      <c r="K226" s="80"/>
      <c r="L226" s="80"/>
      <c r="M226" s="82"/>
      <c r="N226" s="80"/>
      <c r="O226" s="80"/>
      <c r="P226" s="80"/>
      <c r="Q226" s="82"/>
      <c r="R226" s="80"/>
      <c r="S226" s="80"/>
      <c r="T226" s="80"/>
      <c r="U226" s="82"/>
      <c r="V226" s="80"/>
      <c r="W226" s="80"/>
      <c r="X226" s="80"/>
      <c r="Y226" s="80"/>
      <c r="Z226" s="80"/>
      <c r="AA226" s="80"/>
      <c r="AB226" s="80"/>
      <c r="AC226" s="82"/>
    </row>
    <row r="227" spans="1:29" ht="15.75" customHeight="1" x14ac:dyDescent="0.2">
      <c r="A227" s="80"/>
      <c r="B227" s="80"/>
      <c r="C227" s="80"/>
      <c r="D227" s="80"/>
      <c r="E227" s="80"/>
      <c r="F227" s="80"/>
      <c r="G227" s="80"/>
      <c r="H227" s="80"/>
      <c r="I227" s="82"/>
      <c r="J227" s="80"/>
      <c r="K227" s="80"/>
      <c r="L227" s="80"/>
      <c r="M227" s="82"/>
      <c r="N227" s="80"/>
      <c r="O227" s="80"/>
      <c r="P227" s="80"/>
      <c r="Q227" s="82"/>
      <c r="R227" s="80"/>
      <c r="S227" s="80"/>
      <c r="T227" s="80"/>
      <c r="U227" s="82"/>
      <c r="V227" s="80"/>
      <c r="W227" s="80"/>
      <c r="X227" s="80"/>
      <c r="Y227" s="80"/>
      <c r="Z227" s="80"/>
      <c r="AA227" s="80"/>
      <c r="AB227" s="80"/>
      <c r="AC227" s="82"/>
    </row>
    <row r="228" spans="1:29" ht="15.75" customHeight="1" x14ac:dyDescent="0.2">
      <c r="A228" s="80"/>
      <c r="B228" s="80"/>
      <c r="C228" s="80"/>
      <c r="D228" s="80"/>
      <c r="E228" s="80"/>
      <c r="F228" s="80"/>
      <c r="G228" s="80"/>
      <c r="H228" s="80"/>
      <c r="I228" s="82"/>
      <c r="J228" s="80"/>
      <c r="K228" s="80"/>
      <c r="L228" s="80"/>
      <c r="M228" s="82"/>
      <c r="N228" s="80"/>
      <c r="O228" s="80"/>
      <c r="P228" s="80"/>
      <c r="Q228" s="82"/>
      <c r="R228" s="80"/>
      <c r="S228" s="80"/>
      <c r="T228" s="80"/>
      <c r="U228" s="82"/>
      <c r="V228" s="80"/>
      <c r="W228" s="80"/>
      <c r="X228" s="80"/>
      <c r="Y228" s="80"/>
      <c r="Z228" s="80"/>
      <c r="AA228" s="80"/>
      <c r="AB228" s="80"/>
      <c r="AC228" s="82"/>
    </row>
    <row r="229" spans="1:29" ht="15.75" customHeight="1" x14ac:dyDescent="0.2">
      <c r="A229" s="80"/>
      <c r="B229" s="80"/>
      <c r="C229" s="80"/>
      <c r="D229" s="80"/>
      <c r="E229" s="80"/>
      <c r="F229" s="80"/>
      <c r="G229" s="80"/>
      <c r="H229" s="80"/>
      <c r="I229" s="82"/>
      <c r="J229" s="80"/>
      <c r="K229" s="80"/>
      <c r="L229" s="80"/>
      <c r="M229" s="82"/>
      <c r="N229" s="80"/>
      <c r="O229" s="80"/>
      <c r="P229" s="80"/>
      <c r="Q229" s="82"/>
      <c r="R229" s="80"/>
      <c r="S229" s="80"/>
      <c r="T229" s="80"/>
      <c r="U229" s="82"/>
      <c r="V229" s="80"/>
      <c r="W229" s="80"/>
      <c r="X229" s="80"/>
      <c r="Y229" s="80"/>
      <c r="Z229" s="80"/>
      <c r="AA229" s="80"/>
      <c r="AB229" s="80"/>
      <c r="AC229" s="82"/>
    </row>
    <row r="230" spans="1:29" ht="15.75" customHeight="1" x14ac:dyDescent="0.2">
      <c r="A230" s="80"/>
      <c r="B230" s="80"/>
      <c r="C230" s="80"/>
      <c r="D230" s="80"/>
      <c r="E230" s="80"/>
      <c r="F230" s="80"/>
      <c r="G230" s="80"/>
      <c r="H230" s="80"/>
      <c r="I230" s="82"/>
      <c r="J230" s="80"/>
      <c r="K230" s="80"/>
      <c r="L230" s="80"/>
      <c r="M230" s="82"/>
      <c r="N230" s="80"/>
      <c r="O230" s="80"/>
      <c r="P230" s="80"/>
      <c r="Q230" s="82"/>
      <c r="R230" s="80"/>
      <c r="S230" s="80"/>
      <c r="T230" s="80"/>
      <c r="U230" s="82"/>
      <c r="V230" s="80"/>
      <c r="W230" s="80"/>
      <c r="X230" s="80"/>
      <c r="Y230" s="80"/>
      <c r="Z230" s="80"/>
      <c r="AA230" s="80"/>
      <c r="AB230" s="80"/>
      <c r="AC230" s="82"/>
    </row>
    <row r="231" spans="1:29" ht="15.75" customHeight="1" x14ac:dyDescent="0.2">
      <c r="A231" s="80"/>
      <c r="B231" s="80"/>
      <c r="C231" s="80"/>
      <c r="D231" s="80"/>
      <c r="E231" s="80"/>
      <c r="F231" s="80"/>
      <c r="G231" s="80"/>
      <c r="H231" s="80"/>
      <c r="I231" s="82"/>
      <c r="J231" s="80"/>
      <c r="K231" s="80"/>
      <c r="L231" s="80"/>
      <c r="M231" s="82"/>
      <c r="N231" s="80"/>
      <c r="O231" s="80"/>
      <c r="P231" s="80"/>
      <c r="Q231" s="82"/>
      <c r="R231" s="80"/>
      <c r="S231" s="80"/>
      <c r="T231" s="80"/>
      <c r="U231" s="82"/>
      <c r="V231" s="80"/>
      <c r="W231" s="80"/>
      <c r="X231" s="80"/>
      <c r="Y231" s="80"/>
      <c r="Z231" s="80"/>
      <c r="AA231" s="80"/>
      <c r="AB231" s="80"/>
      <c r="AC231" s="82"/>
    </row>
    <row r="232" spans="1:29" ht="15.75" customHeight="1" x14ac:dyDescent="0.2">
      <c r="A232" s="80"/>
      <c r="B232" s="80"/>
      <c r="C232" s="80"/>
      <c r="D232" s="80"/>
      <c r="E232" s="80"/>
      <c r="F232" s="80"/>
      <c r="G232" s="80"/>
      <c r="H232" s="80"/>
      <c r="I232" s="82"/>
      <c r="J232" s="80"/>
      <c r="K232" s="80"/>
      <c r="L232" s="80"/>
      <c r="M232" s="82"/>
      <c r="N232" s="80"/>
      <c r="O232" s="80"/>
      <c r="P232" s="80"/>
      <c r="Q232" s="82"/>
      <c r="R232" s="80"/>
      <c r="S232" s="80"/>
      <c r="T232" s="80"/>
      <c r="U232" s="82"/>
      <c r="V232" s="80"/>
      <c r="W232" s="80"/>
      <c r="X232" s="80"/>
      <c r="Y232" s="80"/>
      <c r="Z232" s="80"/>
      <c r="AA232" s="80"/>
      <c r="AB232" s="80"/>
      <c r="AC232" s="82"/>
    </row>
    <row r="233" spans="1:29" ht="15.75" customHeight="1" x14ac:dyDescent="0.2">
      <c r="A233" s="80"/>
      <c r="B233" s="80"/>
      <c r="C233" s="80"/>
      <c r="D233" s="80"/>
      <c r="E233" s="80"/>
      <c r="F233" s="80"/>
      <c r="G233" s="80"/>
      <c r="H233" s="80"/>
      <c r="I233" s="82"/>
      <c r="J233" s="80"/>
      <c r="K233" s="80"/>
      <c r="L233" s="80"/>
      <c r="M233" s="82"/>
      <c r="N233" s="80"/>
      <c r="O233" s="80"/>
      <c r="P233" s="80"/>
      <c r="Q233" s="82"/>
      <c r="R233" s="80"/>
      <c r="S233" s="80"/>
      <c r="T233" s="80"/>
      <c r="U233" s="82"/>
      <c r="V233" s="80"/>
      <c r="W233" s="80"/>
      <c r="X233" s="80"/>
      <c r="Y233" s="80"/>
      <c r="Z233" s="80"/>
      <c r="AA233" s="80"/>
      <c r="AB233" s="80"/>
      <c r="AC233" s="82"/>
    </row>
    <row r="234" spans="1:29" ht="15.75" customHeight="1" x14ac:dyDescent="0.2">
      <c r="A234" s="80"/>
      <c r="B234" s="80"/>
      <c r="C234" s="80"/>
      <c r="D234" s="80"/>
      <c r="E234" s="80"/>
      <c r="F234" s="80"/>
      <c r="G234" s="80"/>
      <c r="H234" s="80"/>
      <c r="I234" s="82"/>
      <c r="J234" s="80"/>
      <c r="K234" s="80"/>
      <c r="L234" s="80"/>
      <c r="M234" s="82"/>
      <c r="N234" s="80"/>
      <c r="O234" s="80"/>
      <c r="P234" s="80"/>
      <c r="Q234" s="82"/>
      <c r="R234" s="80"/>
      <c r="S234" s="80"/>
      <c r="T234" s="80"/>
      <c r="U234" s="82"/>
      <c r="V234" s="80"/>
      <c r="W234" s="80"/>
      <c r="X234" s="80"/>
      <c r="Y234" s="80"/>
      <c r="Z234" s="80"/>
      <c r="AA234" s="80"/>
      <c r="AB234" s="80"/>
      <c r="AC234" s="82"/>
    </row>
    <row r="235" spans="1:29" ht="15.75" customHeight="1" x14ac:dyDescent="0.2">
      <c r="A235" s="80"/>
      <c r="B235" s="80"/>
      <c r="C235" s="80"/>
      <c r="D235" s="80"/>
      <c r="E235" s="80"/>
      <c r="F235" s="80"/>
      <c r="G235" s="80"/>
      <c r="H235" s="80"/>
      <c r="I235" s="82"/>
      <c r="J235" s="80"/>
      <c r="K235" s="80"/>
      <c r="L235" s="80"/>
      <c r="M235" s="82"/>
      <c r="N235" s="80"/>
      <c r="O235" s="80"/>
      <c r="P235" s="80"/>
      <c r="Q235" s="82"/>
      <c r="R235" s="80"/>
      <c r="S235" s="80"/>
      <c r="T235" s="80"/>
      <c r="U235" s="82"/>
      <c r="V235" s="80"/>
      <c r="W235" s="80"/>
      <c r="X235" s="80"/>
      <c r="Y235" s="80"/>
      <c r="Z235" s="80"/>
      <c r="AA235" s="80"/>
      <c r="AB235" s="80"/>
      <c r="AC235" s="82"/>
    </row>
    <row r="236" spans="1:29" ht="15.75" customHeight="1" x14ac:dyDescent="0.2">
      <c r="A236" s="80"/>
      <c r="B236" s="80"/>
      <c r="C236" s="80"/>
      <c r="D236" s="80"/>
      <c r="E236" s="80"/>
      <c r="F236" s="80"/>
      <c r="G236" s="80"/>
      <c r="H236" s="80"/>
      <c r="I236" s="82"/>
      <c r="J236" s="80"/>
      <c r="K236" s="80"/>
      <c r="L236" s="80"/>
      <c r="M236" s="82"/>
      <c r="N236" s="80"/>
      <c r="O236" s="80"/>
      <c r="P236" s="80"/>
      <c r="Q236" s="82"/>
      <c r="R236" s="80"/>
      <c r="S236" s="80"/>
      <c r="T236" s="80"/>
      <c r="U236" s="82"/>
      <c r="V236" s="80"/>
      <c r="W236" s="80"/>
      <c r="X236" s="80"/>
      <c r="Y236" s="80"/>
      <c r="Z236" s="80"/>
      <c r="AA236" s="80"/>
      <c r="AB236" s="80"/>
      <c r="AC236" s="82"/>
    </row>
    <row r="237" spans="1:29" ht="15.75" customHeight="1" x14ac:dyDescent="0.2">
      <c r="A237" s="80"/>
      <c r="B237" s="80"/>
      <c r="C237" s="80"/>
      <c r="D237" s="80"/>
      <c r="E237" s="80"/>
      <c r="F237" s="80"/>
      <c r="G237" s="80"/>
      <c r="H237" s="80"/>
      <c r="I237" s="82"/>
      <c r="J237" s="80"/>
      <c r="K237" s="80"/>
      <c r="L237" s="80"/>
      <c r="M237" s="82"/>
      <c r="N237" s="80"/>
      <c r="O237" s="80"/>
      <c r="P237" s="80"/>
      <c r="Q237" s="82"/>
      <c r="R237" s="80"/>
      <c r="S237" s="80"/>
      <c r="T237" s="80"/>
      <c r="U237" s="82"/>
      <c r="V237" s="80"/>
      <c r="W237" s="80"/>
      <c r="X237" s="80"/>
      <c r="Y237" s="80"/>
      <c r="Z237" s="80"/>
      <c r="AA237" s="80"/>
      <c r="AB237" s="80"/>
      <c r="AC237" s="82"/>
    </row>
    <row r="238" spans="1:29" ht="15.75" customHeight="1" x14ac:dyDescent="0.2">
      <c r="A238" s="80"/>
      <c r="B238" s="80"/>
      <c r="C238" s="80"/>
      <c r="D238" s="80"/>
      <c r="E238" s="80"/>
      <c r="F238" s="80"/>
      <c r="G238" s="80"/>
      <c r="H238" s="80"/>
      <c r="I238" s="82"/>
      <c r="J238" s="80"/>
      <c r="K238" s="80"/>
      <c r="L238" s="80"/>
      <c r="M238" s="82"/>
      <c r="N238" s="80"/>
      <c r="O238" s="80"/>
      <c r="P238" s="80"/>
      <c r="Q238" s="82"/>
      <c r="R238" s="80"/>
      <c r="S238" s="80"/>
      <c r="T238" s="80"/>
      <c r="U238" s="82"/>
      <c r="V238" s="80"/>
      <c r="W238" s="80"/>
      <c r="X238" s="80"/>
      <c r="Y238" s="80"/>
      <c r="Z238" s="80"/>
      <c r="AA238" s="80"/>
      <c r="AB238" s="80"/>
      <c r="AC238" s="82"/>
    </row>
    <row r="239" spans="1:29" ht="15.75" customHeight="1" x14ac:dyDescent="0.2">
      <c r="A239" s="80"/>
      <c r="B239" s="80"/>
      <c r="C239" s="80"/>
      <c r="D239" s="80"/>
      <c r="E239" s="80"/>
      <c r="F239" s="80"/>
      <c r="G239" s="80"/>
      <c r="H239" s="80"/>
      <c r="I239" s="82"/>
      <c r="J239" s="80"/>
      <c r="K239" s="80"/>
      <c r="L239" s="80"/>
      <c r="M239" s="82"/>
      <c r="N239" s="80"/>
      <c r="O239" s="80"/>
      <c r="P239" s="80"/>
      <c r="Q239" s="82"/>
      <c r="R239" s="80"/>
      <c r="S239" s="80"/>
      <c r="T239" s="80"/>
      <c r="U239" s="82"/>
      <c r="V239" s="80"/>
      <c r="W239" s="80"/>
      <c r="X239" s="80"/>
      <c r="Y239" s="80"/>
      <c r="Z239" s="80"/>
      <c r="AA239" s="80"/>
      <c r="AB239" s="80"/>
      <c r="AC239" s="82"/>
    </row>
    <row r="240" spans="1:29" ht="15.75" customHeight="1" x14ac:dyDescent="0.2">
      <c r="A240" s="80"/>
      <c r="B240" s="80"/>
      <c r="C240" s="80"/>
      <c r="D240" s="80"/>
      <c r="E240" s="80"/>
      <c r="F240" s="80"/>
      <c r="G240" s="80"/>
      <c r="H240" s="80"/>
      <c r="I240" s="82"/>
      <c r="J240" s="80"/>
      <c r="K240" s="80"/>
      <c r="L240" s="80"/>
      <c r="M240" s="82"/>
      <c r="N240" s="80"/>
      <c r="O240" s="80"/>
      <c r="P240" s="80"/>
      <c r="Q240" s="82"/>
      <c r="R240" s="80"/>
      <c r="S240" s="80"/>
      <c r="T240" s="80"/>
      <c r="U240" s="82"/>
      <c r="V240" s="80"/>
      <c r="W240" s="80"/>
      <c r="X240" s="80"/>
      <c r="Y240" s="80"/>
      <c r="Z240" s="80"/>
      <c r="AA240" s="80"/>
      <c r="AB240" s="80"/>
      <c r="AC240" s="82"/>
    </row>
    <row r="241" spans="1:29" ht="15.75" customHeight="1" x14ac:dyDescent="0.2">
      <c r="A241" s="80"/>
      <c r="B241" s="80"/>
      <c r="C241" s="80"/>
      <c r="D241" s="80"/>
      <c r="E241" s="80"/>
      <c r="F241" s="80"/>
      <c r="G241" s="80"/>
      <c r="H241" s="80"/>
      <c r="I241" s="82"/>
      <c r="J241" s="80"/>
      <c r="K241" s="80"/>
      <c r="L241" s="80"/>
      <c r="M241" s="82"/>
      <c r="N241" s="80"/>
      <c r="O241" s="80"/>
      <c r="P241" s="80"/>
      <c r="Q241" s="82"/>
      <c r="R241" s="80"/>
      <c r="S241" s="80"/>
      <c r="T241" s="80"/>
      <c r="U241" s="82"/>
      <c r="V241" s="80"/>
      <c r="W241" s="80"/>
      <c r="X241" s="80"/>
      <c r="Y241" s="80"/>
      <c r="Z241" s="80"/>
      <c r="AA241" s="80"/>
      <c r="AB241" s="80"/>
      <c r="AC241" s="82"/>
    </row>
    <row r="242" spans="1:29" ht="15.75" customHeight="1" x14ac:dyDescent="0.2">
      <c r="A242" s="80"/>
      <c r="B242" s="80"/>
      <c r="C242" s="80"/>
      <c r="D242" s="80"/>
      <c r="E242" s="80"/>
      <c r="F242" s="80"/>
      <c r="G242" s="80"/>
      <c r="H242" s="80"/>
      <c r="I242" s="82"/>
      <c r="J242" s="80"/>
      <c r="K242" s="80"/>
      <c r="L242" s="80"/>
      <c r="M242" s="82"/>
      <c r="N242" s="80"/>
      <c r="O242" s="80"/>
      <c r="P242" s="80"/>
      <c r="Q242" s="82"/>
      <c r="R242" s="80"/>
      <c r="S242" s="80"/>
      <c r="T242" s="80"/>
      <c r="U242" s="82"/>
      <c r="V242" s="80"/>
      <c r="W242" s="80"/>
      <c r="X242" s="80"/>
      <c r="Y242" s="80"/>
      <c r="Z242" s="80"/>
      <c r="AA242" s="80"/>
      <c r="AB242" s="80"/>
      <c r="AC242" s="82"/>
    </row>
    <row r="243" spans="1:29" ht="15.75" customHeight="1" x14ac:dyDescent="0.2">
      <c r="A243" s="80"/>
      <c r="B243" s="80"/>
      <c r="C243" s="80"/>
      <c r="D243" s="80"/>
      <c r="E243" s="80"/>
      <c r="F243" s="80"/>
      <c r="G243" s="80"/>
      <c r="H243" s="80"/>
      <c r="I243" s="82"/>
      <c r="J243" s="80"/>
      <c r="K243" s="80"/>
      <c r="L243" s="80"/>
      <c r="M243" s="82"/>
      <c r="N243" s="80"/>
      <c r="O243" s="80"/>
      <c r="P243" s="80"/>
      <c r="Q243" s="82"/>
      <c r="R243" s="80"/>
      <c r="S243" s="80"/>
      <c r="T243" s="80"/>
      <c r="U243" s="82"/>
      <c r="V243" s="80"/>
      <c r="W243" s="80"/>
      <c r="X243" s="80"/>
      <c r="Y243" s="80"/>
      <c r="Z243" s="80"/>
      <c r="AA243" s="80"/>
      <c r="AB243" s="80"/>
      <c r="AC243" s="82"/>
    </row>
    <row r="244" spans="1:29" ht="15.75" customHeight="1" x14ac:dyDescent="0.2">
      <c r="A244" s="80"/>
      <c r="B244" s="80"/>
      <c r="C244" s="80"/>
      <c r="D244" s="80"/>
      <c r="E244" s="80"/>
      <c r="F244" s="80"/>
      <c r="G244" s="80"/>
      <c r="H244" s="80"/>
      <c r="I244" s="82"/>
      <c r="J244" s="80"/>
      <c r="K244" s="80"/>
      <c r="L244" s="80"/>
      <c r="M244" s="82"/>
      <c r="N244" s="80"/>
      <c r="O244" s="80"/>
      <c r="P244" s="80"/>
      <c r="Q244" s="82"/>
      <c r="R244" s="80"/>
      <c r="S244" s="80"/>
      <c r="T244" s="80"/>
      <c r="U244" s="82"/>
      <c r="V244" s="80"/>
      <c r="W244" s="80"/>
      <c r="X244" s="80"/>
      <c r="Y244" s="80"/>
      <c r="Z244" s="80"/>
      <c r="AA244" s="80"/>
      <c r="AB244" s="80"/>
      <c r="AC244" s="82"/>
    </row>
    <row r="245" spans="1:29" ht="15.75" customHeight="1" x14ac:dyDescent="0.2">
      <c r="A245" s="80"/>
      <c r="B245" s="80"/>
      <c r="C245" s="80"/>
      <c r="D245" s="80"/>
      <c r="E245" s="80"/>
      <c r="F245" s="80"/>
      <c r="G245" s="80"/>
      <c r="H245" s="80"/>
      <c r="I245" s="82"/>
      <c r="J245" s="80"/>
      <c r="K245" s="80"/>
      <c r="L245" s="80"/>
      <c r="M245" s="82"/>
      <c r="N245" s="80"/>
      <c r="O245" s="80"/>
      <c r="P245" s="80"/>
      <c r="Q245" s="82"/>
      <c r="R245" s="80"/>
      <c r="S245" s="80"/>
      <c r="T245" s="80"/>
      <c r="U245" s="82"/>
      <c r="V245" s="80"/>
      <c r="W245" s="80"/>
      <c r="X245" s="80"/>
      <c r="Y245" s="80"/>
      <c r="Z245" s="80"/>
      <c r="AA245" s="80"/>
      <c r="AB245" s="80"/>
      <c r="AC245" s="82"/>
    </row>
    <row r="246" spans="1:29" ht="15.75" customHeight="1" x14ac:dyDescent="0.2">
      <c r="A246" s="80"/>
      <c r="B246" s="80"/>
      <c r="C246" s="80"/>
      <c r="D246" s="80"/>
      <c r="E246" s="80"/>
      <c r="F246" s="80"/>
      <c r="G246" s="80"/>
      <c r="H246" s="80"/>
      <c r="I246" s="82"/>
      <c r="J246" s="80"/>
      <c r="K246" s="80"/>
      <c r="L246" s="80"/>
      <c r="M246" s="82"/>
      <c r="N246" s="80"/>
      <c r="O246" s="80"/>
      <c r="P246" s="80"/>
      <c r="Q246" s="82"/>
      <c r="R246" s="80"/>
      <c r="S246" s="80"/>
      <c r="T246" s="80"/>
      <c r="U246" s="82"/>
      <c r="V246" s="80"/>
      <c r="W246" s="80"/>
      <c r="X246" s="80"/>
      <c r="Y246" s="80"/>
      <c r="Z246" s="80"/>
      <c r="AA246" s="80"/>
      <c r="AB246" s="80"/>
      <c r="AC246" s="82"/>
    </row>
    <row r="247" spans="1:29" ht="15.75" customHeight="1" x14ac:dyDescent="0.2">
      <c r="A247" s="80"/>
      <c r="B247" s="80"/>
      <c r="C247" s="80"/>
      <c r="D247" s="80"/>
      <c r="E247" s="80"/>
      <c r="F247" s="80"/>
      <c r="G247" s="80"/>
      <c r="H247" s="80"/>
      <c r="I247" s="82"/>
      <c r="J247" s="80"/>
      <c r="K247" s="80"/>
      <c r="L247" s="80"/>
      <c r="M247" s="82"/>
      <c r="N247" s="80"/>
      <c r="O247" s="80"/>
      <c r="P247" s="80"/>
      <c r="Q247" s="82"/>
      <c r="R247" s="80"/>
      <c r="S247" s="80"/>
      <c r="T247" s="80"/>
      <c r="U247" s="82"/>
      <c r="V247" s="80"/>
      <c r="W247" s="80"/>
      <c r="X247" s="80"/>
      <c r="Y247" s="80"/>
      <c r="Z247" s="80"/>
      <c r="AA247" s="80"/>
      <c r="AB247" s="80"/>
      <c r="AC247" s="82"/>
    </row>
    <row r="248" spans="1:29" ht="15.75" customHeight="1" x14ac:dyDescent="0.2">
      <c r="A248" s="80"/>
      <c r="B248" s="80"/>
      <c r="C248" s="80"/>
      <c r="D248" s="80"/>
      <c r="E248" s="80"/>
      <c r="F248" s="80"/>
      <c r="G248" s="80"/>
      <c r="H248" s="80"/>
      <c r="I248" s="82"/>
      <c r="J248" s="80"/>
      <c r="K248" s="80"/>
      <c r="L248" s="80"/>
      <c r="M248" s="82"/>
      <c r="N248" s="80"/>
      <c r="O248" s="80"/>
      <c r="P248" s="80"/>
      <c r="Q248" s="82"/>
      <c r="R248" s="80"/>
      <c r="S248" s="80"/>
      <c r="T248" s="80"/>
      <c r="U248" s="82"/>
      <c r="V248" s="80"/>
      <c r="W248" s="80"/>
      <c r="X248" s="80"/>
      <c r="Y248" s="80"/>
      <c r="Z248" s="80"/>
      <c r="AA248" s="80"/>
      <c r="AB248" s="80"/>
      <c r="AC248" s="82"/>
    </row>
    <row r="249" spans="1:29" ht="15.75" customHeight="1" x14ac:dyDescent="0.2">
      <c r="A249" s="80"/>
      <c r="B249" s="80"/>
      <c r="C249" s="80"/>
      <c r="D249" s="80"/>
      <c r="E249" s="80"/>
      <c r="F249" s="80"/>
      <c r="G249" s="80"/>
      <c r="H249" s="80"/>
      <c r="I249" s="82"/>
      <c r="J249" s="80"/>
      <c r="K249" s="80"/>
      <c r="L249" s="80"/>
      <c r="M249" s="82"/>
      <c r="N249" s="80"/>
      <c r="O249" s="80"/>
      <c r="P249" s="80"/>
      <c r="Q249" s="82"/>
      <c r="R249" s="80"/>
      <c r="S249" s="80"/>
      <c r="T249" s="80"/>
      <c r="U249" s="82"/>
      <c r="V249" s="80"/>
      <c r="W249" s="80"/>
      <c r="X249" s="80"/>
      <c r="Y249" s="80"/>
      <c r="Z249" s="80"/>
      <c r="AA249" s="80"/>
      <c r="AB249" s="80"/>
      <c r="AC249" s="82"/>
    </row>
    <row r="250" spans="1:29" ht="15.75" customHeight="1" x14ac:dyDescent="0.2">
      <c r="A250" s="80"/>
      <c r="B250" s="80"/>
      <c r="C250" s="80"/>
      <c r="D250" s="80"/>
      <c r="E250" s="80"/>
      <c r="F250" s="80"/>
      <c r="G250" s="80"/>
      <c r="H250" s="80"/>
      <c r="I250" s="82"/>
      <c r="J250" s="80"/>
      <c r="K250" s="80"/>
      <c r="L250" s="80"/>
      <c r="M250" s="82"/>
      <c r="N250" s="80"/>
      <c r="O250" s="80"/>
      <c r="P250" s="80"/>
      <c r="Q250" s="82"/>
      <c r="R250" s="80"/>
      <c r="S250" s="80"/>
      <c r="T250" s="80"/>
      <c r="U250" s="82"/>
      <c r="V250" s="80"/>
      <c r="W250" s="80"/>
      <c r="X250" s="80"/>
      <c r="Y250" s="80"/>
      <c r="Z250" s="80"/>
      <c r="AA250" s="80"/>
      <c r="AB250" s="80"/>
      <c r="AC250" s="82"/>
    </row>
    <row r="251" spans="1:29" ht="15.75" customHeight="1" x14ac:dyDescent="0.2">
      <c r="A251" s="80"/>
      <c r="B251" s="80"/>
      <c r="C251" s="80"/>
      <c r="D251" s="80"/>
      <c r="E251" s="80"/>
      <c r="F251" s="80"/>
      <c r="G251" s="80"/>
      <c r="H251" s="80"/>
      <c r="I251" s="82"/>
      <c r="J251" s="80"/>
      <c r="K251" s="80"/>
      <c r="L251" s="80"/>
      <c r="M251" s="82"/>
      <c r="N251" s="80"/>
      <c r="O251" s="80"/>
      <c r="P251" s="80"/>
      <c r="Q251" s="82"/>
      <c r="R251" s="80"/>
      <c r="S251" s="80"/>
      <c r="T251" s="80"/>
      <c r="U251" s="82"/>
      <c r="V251" s="80"/>
      <c r="W251" s="80"/>
      <c r="X251" s="80"/>
      <c r="Y251" s="80"/>
      <c r="Z251" s="80"/>
      <c r="AA251" s="80"/>
      <c r="AB251" s="80"/>
      <c r="AC251" s="82"/>
    </row>
    <row r="252" spans="1:29" ht="15.75" customHeight="1" x14ac:dyDescent="0.2">
      <c r="A252" s="80"/>
      <c r="B252" s="80"/>
      <c r="C252" s="80"/>
      <c r="D252" s="80"/>
      <c r="E252" s="80"/>
      <c r="F252" s="80"/>
      <c r="G252" s="80"/>
      <c r="H252" s="80"/>
      <c r="I252" s="82"/>
      <c r="J252" s="80"/>
      <c r="K252" s="80"/>
      <c r="L252" s="80"/>
      <c r="M252" s="82"/>
      <c r="N252" s="80"/>
      <c r="O252" s="80"/>
      <c r="P252" s="80"/>
      <c r="Q252" s="82"/>
      <c r="R252" s="80"/>
      <c r="S252" s="80"/>
      <c r="T252" s="80"/>
      <c r="U252" s="82"/>
      <c r="V252" s="80"/>
      <c r="W252" s="80"/>
      <c r="X252" s="80"/>
      <c r="Y252" s="80"/>
      <c r="Z252" s="80"/>
      <c r="AA252" s="80"/>
      <c r="AB252" s="80"/>
      <c r="AC252" s="82"/>
    </row>
    <row r="253" spans="1:29" ht="15.75" customHeight="1" x14ac:dyDescent="0.2">
      <c r="A253" s="80"/>
      <c r="B253" s="80"/>
      <c r="C253" s="80"/>
      <c r="D253" s="80"/>
      <c r="E253" s="80"/>
      <c r="F253" s="80"/>
      <c r="G253" s="80"/>
      <c r="H253" s="80"/>
      <c r="I253" s="82"/>
      <c r="J253" s="80"/>
      <c r="K253" s="80"/>
      <c r="L253" s="80"/>
      <c r="M253" s="82"/>
      <c r="N253" s="80"/>
      <c r="O253" s="80"/>
      <c r="P253" s="80"/>
      <c r="Q253" s="82"/>
      <c r="R253" s="80"/>
      <c r="S253" s="80"/>
      <c r="T253" s="80"/>
      <c r="U253" s="82"/>
      <c r="V253" s="80"/>
      <c r="W253" s="80"/>
      <c r="X253" s="80"/>
      <c r="Y253" s="80"/>
      <c r="Z253" s="80"/>
      <c r="AA253" s="80"/>
      <c r="AB253" s="80"/>
      <c r="AC253" s="82"/>
    </row>
    <row r="254" spans="1:29" ht="15.75" customHeight="1" x14ac:dyDescent="0.2">
      <c r="A254" s="80"/>
      <c r="B254" s="80"/>
      <c r="C254" s="80"/>
      <c r="D254" s="80"/>
      <c r="E254" s="80"/>
      <c r="F254" s="80"/>
      <c r="G254" s="80"/>
      <c r="H254" s="80"/>
      <c r="I254" s="82"/>
      <c r="J254" s="80"/>
      <c r="K254" s="80"/>
      <c r="L254" s="80"/>
      <c r="M254" s="82"/>
      <c r="N254" s="80"/>
      <c r="O254" s="80"/>
      <c r="P254" s="80"/>
      <c r="Q254" s="82"/>
      <c r="R254" s="80"/>
      <c r="S254" s="80"/>
      <c r="T254" s="80"/>
      <c r="U254" s="82"/>
      <c r="V254" s="80"/>
      <c r="W254" s="80"/>
      <c r="X254" s="80"/>
      <c r="Y254" s="80"/>
      <c r="Z254" s="80"/>
      <c r="AA254" s="80"/>
      <c r="AB254" s="80"/>
      <c r="AC254" s="82"/>
    </row>
    <row r="255" spans="1:29" ht="15.75" customHeight="1" x14ac:dyDescent="0.2">
      <c r="A255" s="80"/>
      <c r="B255" s="80"/>
      <c r="C255" s="80"/>
      <c r="D255" s="80"/>
      <c r="E255" s="80"/>
      <c r="F255" s="80"/>
      <c r="G255" s="80"/>
      <c r="H255" s="80"/>
      <c r="I255" s="82"/>
      <c r="J255" s="80"/>
      <c r="K255" s="80"/>
      <c r="L255" s="80"/>
      <c r="M255" s="82"/>
      <c r="N255" s="80"/>
      <c r="O255" s="80"/>
      <c r="P255" s="80"/>
      <c r="Q255" s="82"/>
      <c r="R255" s="80"/>
      <c r="S255" s="80"/>
      <c r="T255" s="80"/>
      <c r="U255" s="82"/>
      <c r="V255" s="80"/>
      <c r="W255" s="80"/>
      <c r="X255" s="80"/>
      <c r="Y255" s="80"/>
      <c r="Z255" s="80"/>
      <c r="AA255" s="80"/>
      <c r="AB255" s="80"/>
      <c r="AC255" s="82"/>
    </row>
    <row r="256" spans="1:29" ht="15.75" customHeight="1" x14ac:dyDescent="0.2">
      <c r="A256" s="80"/>
      <c r="B256" s="80"/>
      <c r="C256" s="80"/>
      <c r="D256" s="80"/>
      <c r="E256" s="80"/>
      <c r="F256" s="80"/>
      <c r="G256" s="80"/>
      <c r="H256" s="80"/>
      <c r="I256" s="82"/>
      <c r="J256" s="80"/>
      <c r="K256" s="80"/>
      <c r="L256" s="80"/>
      <c r="M256" s="82"/>
      <c r="N256" s="80"/>
      <c r="O256" s="80"/>
      <c r="P256" s="80"/>
      <c r="Q256" s="82"/>
      <c r="R256" s="80"/>
      <c r="S256" s="80"/>
      <c r="T256" s="80"/>
      <c r="U256" s="82"/>
      <c r="V256" s="80"/>
      <c r="W256" s="80"/>
      <c r="X256" s="80"/>
      <c r="Y256" s="80"/>
      <c r="Z256" s="80"/>
      <c r="AA256" s="80"/>
      <c r="AB256" s="80"/>
      <c r="AC256" s="82"/>
    </row>
    <row r="257" spans="1:29" ht="15.75" customHeight="1" x14ac:dyDescent="0.2">
      <c r="A257" s="80"/>
      <c r="B257" s="80"/>
      <c r="C257" s="80"/>
      <c r="D257" s="80"/>
      <c r="E257" s="80"/>
      <c r="F257" s="80"/>
      <c r="G257" s="80"/>
      <c r="H257" s="80"/>
      <c r="I257" s="82"/>
      <c r="J257" s="80"/>
      <c r="K257" s="80"/>
      <c r="L257" s="80"/>
      <c r="M257" s="82"/>
      <c r="N257" s="80"/>
      <c r="O257" s="80"/>
      <c r="P257" s="80"/>
      <c r="Q257" s="82"/>
      <c r="R257" s="80"/>
      <c r="S257" s="80"/>
      <c r="T257" s="80"/>
      <c r="U257" s="82"/>
      <c r="V257" s="80"/>
      <c r="W257" s="80"/>
      <c r="X257" s="80"/>
      <c r="Y257" s="80"/>
      <c r="Z257" s="80"/>
      <c r="AA257" s="80"/>
      <c r="AB257" s="80"/>
      <c r="AC257" s="82"/>
    </row>
    <row r="258" spans="1:29" ht="15.75" customHeight="1" x14ac:dyDescent="0.2">
      <c r="A258" s="80"/>
      <c r="B258" s="80"/>
      <c r="C258" s="80"/>
      <c r="D258" s="80"/>
      <c r="E258" s="80"/>
      <c r="F258" s="80"/>
      <c r="G258" s="80"/>
      <c r="H258" s="80"/>
      <c r="I258" s="82"/>
      <c r="J258" s="80"/>
      <c r="K258" s="80"/>
      <c r="L258" s="80"/>
      <c r="M258" s="82"/>
      <c r="N258" s="80"/>
      <c r="O258" s="80"/>
      <c r="P258" s="80"/>
      <c r="Q258" s="82"/>
      <c r="R258" s="80"/>
      <c r="S258" s="80"/>
      <c r="T258" s="80"/>
      <c r="U258" s="82"/>
      <c r="V258" s="80"/>
      <c r="W258" s="80"/>
      <c r="X258" s="80"/>
      <c r="Y258" s="80"/>
      <c r="Z258" s="80"/>
      <c r="AA258" s="80"/>
      <c r="AB258" s="80"/>
      <c r="AC258" s="82"/>
    </row>
    <row r="259" spans="1:29" ht="15.75" customHeight="1" x14ac:dyDescent="0.2">
      <c r="A259" s="80"/>
      <c r="B259" s="80"/>
      <c r="C259" s="80"/>
      <c r="D259" s="80"/>
      <c r="E259" s="80"/>
      <c r="F259" s="80"/>
      <c r="G259" s="80"/>
      <c r="H259" s="80"/>
      <c r="I259" s="82"/>
      <c r="J259" s="80"/>
      <c r="K259" s="80"/>
      <c r="L259" s="80"/>
      <c r="M259" s="82"/>
      <c r="N259" s="80"/>
      <c r="O259" s="80"/>
      <c r="P259" s="80"/>
      <c r="Q259" s="82"/>
      <c r="R259" s="80"/>
      <c r="S259" s="80"/>
      <c r="T259" s="80"/>
      <c r="U259" s="82"/>
      <c r="V259" s="80"/>
      <c r="W259" s="80"/>
      <c r="X259" s="80"/>
      <c r="Y259" s="80"/>
      <c r="Z259" s="80"/>
      <c r="AA259" s="80"/>
      <c r="AB259" s="80"/>
      <c r="AC259" s="82"/>
    </row>
    <row r="260" spans="1:29" ht="15.75" customHeight="1" x14ac:dyDescent="0.2">
      <c r="A260" s="80"/>
      <c r="B260" s="80"/>
      <c r="C260" s="80"/>
      <c r="D260" s="80"/>
      <c r="E260" s="80"/>
      <c r="F260" s="80"/>
      <c r="G260" s="80"/>
      <c r="H260" s="80"/>
      <c r="I260" s="82"/>
      <c r="J260" s="80"/>
      <c r="K260" s="80"/>
      <c r="L260" s="80"/>
      <c r="M260" s="82"/>
      <c r="N260" s="80"/>
      <c r="O260" s="80"/>
      <c r="P260" s="80"/>
      <c r="Q260" s="82"/>
      <c r="R260" s="80"/>
      <c r="S260" s="80"/>
      <c r="T260" s="80"/>
      <c r="U260" s="82"/>
      <c r="V260" s="80"/>
      <c r="W260" s="80"/>
      <c r="X260" s="80"/>
      <c r="Y260" s="80"/>
      <c r="Z260" s="80"/>
      <c r="AA260" s="80"/>
      <c r="AB260" s="80"/>
      <c r="AC260" s="82"/>
    </row>
    <row r="261" spans="1:29" ht="15.75" customHeight="1" x14ac:dyDescent="0.2">
      <c r="A261" s="80"/>
      <c r="B261" s="80"/>
      <c r="C261" s="80"/>
      <c r="D261" s="80"/>
      <c r="E261" s="80"/>
      <c r="F261" s="80"/>
      <c r="G261" s="80"/>
      <c r="H261" s="80"/>
      <c r="I261" s="82"/>
      <c r="J261" s="80"/>
      <c r="K261" s="80"/>
      <c r="L261" s="80"/>
      <c r="M261" s="82"/>
      <c r="N261" s="80"/>
      <c r="O261" s="80"/>
      <c r="P261" s="80"/>
      <c r="Q261" s="82"/>
      <c r="R261" s="80"/>
      <c r="S261" s="80"/>
      <c r="T261" s="80"/>
      <c r="U261" s="82"/>
      <c r="V261" s="80"/>
      <c r="W261" s="80"/>
      <c r="X261" s="80"/>
      <c r="Y261" s="80"/>
      <c r="Z261" s="80"/>
      <c r="AA261" s="80"/>
      <c r="AB261" s="80"/>
      <c r="AC261" s="82"/>
    </row>
    <row r="262" spans="1:29" ht="15.75" customHeight="1" x14ac:dyDescent="0.2">
      <c r="A262" s="80"/>
      <c r="B262" s="80"/>
      <c r="C262" s="80"/>
      <c r="D262" s="80"/>
      <c r="E262" s="80"/>
      <c r="F262" s="80"/>
      <c r="G262" s="80"/>
      <c r="H262" s="80"/>
      <c r="I262" s="82"/>
      <c r="J262" s="80"/>
      <c r="K262" s="80"/>
      <c r="L262" s="80"/>
      <c r="M262" s="82"/>
      <c r="N262" s="80"/>
      <c r="O262" s="80"/>
      <c r="P262" s="80"/>
      <c r="Q262" s="82"/>
      <c r="R262" s="80"/>
      <c r="S262" s="80"/>
      <c r="T262" s="80"/>
      <c r="U262" s="82"/>
      <c r="V262" s="80"/>
      <c r="W262" s="80"/>
      <c r="X262" s="80"/>
      <c r="Y262" s="80"/>
      <c r="Z262" s="80"/>
      <c r="AA262" s="80"/>
      <c r="AB262" s="80"/>
      <c r="AC262" s="82"/>
    </row>
    <row r="263" spans="1:29" ht="15.75" customHeight="1" x14ac:dyDescent="0.2">
      <c r="A263" s="80"/>
      <c r="B263" s="80"/>
      <c r="C263" s="80"/>
      <c r="D263" s="80"/>
      <c r="E263" s="80"/>
      <c r="F263" s="80"/>
      <c r="G263" s="80"/>
      <c r="H263" s="80"/>
      <c r="I263" s="82"/>
      <c r="J263" s="80"/>
      <c r="K263" s="80"/>
      <c r="L263" s="80"/>
      <c r="M263" s="82"/>
      <c r="N263" s="80"/>
      <c r="O263" s="80"/>
      <c r="P263" s="80"/>
      <c r="Q263" s="82"/>
      <c r="R263" s="80"/>
      <c r="S263" s="80"/>
      <c r="T263" s="80"/>
      <c r="U263" s="82"/>
      <c r="V263" s="80"/>
      <c r="W263" s="80"/>
      <c r="X263" s="80"/>
      <c r="Y263" s="80"/>
      <c r="Z263" s="80"/>
      <c r="AA263" s="80"/>
      <c r="AB263" s="80"/>
      <c r="AC263" s="82"/>
    </row>
    <row r="264" spans="1:29" ht="15.75" customHeight="1" x14ac:dyDescent="0.2">
      <c r="A264" s="80"/>
      <c r="B264" s="80"/>
      <c r="C264" s="80"/>
      <c r="D264" s="80"/>
      <c r="E264" s="80"/>
      <c r="F264" s="80"/>
      <c r="G264" s="80"/>
      <c r="H264" s="80"/>
      <c r="I264" s="82"/>
      <c r="J264" s="80"/>
      <c r="K264" s="80"/>
      <c r="L264" s="80"/>
      <c r="M264" s="82"/>
      <c r="N264" s="80"/>
      <c r="O264" s="80"/>
      <c r="P264" s="80"/>
      <c r="Q264" s="82"/>
      <c r="R264" s="80"/>
      <c r="S264" s="80"/>
      <c r="T264" s="80"/>
      <c r="U264" s="82"/>
      <c r="V264" s="80"/>
      <c r="W264" s="80"/>
      <c r="X264" s="80"/>
      <c r="Y264" s="80"/>
      <c r="Z264" s="80"/>
      <c r="AA264" s="80"/>
      <c r="AB264" s="80"/>
      <c r="AC264" s="82"/>
    </row>
    <row r="265" spans="1:29" ht="15.75" customHeight="1" x14ac:dyDescent="0.2">
      <c r="A265" s="80"/>
      <c r="B265" s="80"/>
      <c r="C265" s="80"/>
      <c r="D265" s="80"/>
      <c r="E265" s="80"/>
      <c r="F265" s="80"/>
      <c r="G265" s="80"/>
      <c r="H265" s="80"/>
      <c r="I265" s="82"/>
      <c r="J265" s="80"/>
      <c r="K265" s="80"/>
      <c r="L265" s="80"/>
      <c r="M265" s="82"/>
      <c r="N265" s="80"/>
      <c r="O265" s="80"/>
      <c r="P265" s="80"/>
      <c r="Q265" s="82"/>
      <c r="R265" s="80"/>
      <c r="S265" s="80"/>
      <c r="T265" s="80"/>
      <c r="U265" s="82"/>
      <c r="V265" s="80"/>
      <c r="W265" s="80"/>
      <c r="X265" s="80"/>
      <c r="Y265" s="80"/>
      <c r="Z265" s="80"/>
      <c r="AA265" s="80"/>
      <c r="AB265" s="80"/>
      <c r="AC265" s="82"/>
    </row>
    <row r="266" spans="1:29" ht="15.75" customHeight="1" x14ac:dyDescent="0.2">
      <c r="A266" s="80"/>
      <c r="B266" s="80"/>
      <c r="C266" s="80"/>
      <c r="D266" s="80"/>
      <c r="E266" s="80"/>
      <c r="F266" s="80"/>
      <c r="G266" s="80"/>
      <c r="H266" s="80"/>
      <c r="I266" s="82"/>
      <c r="J266" s="80"/>
      <c r="K266" s="80"/>
      <c r="L266" s="80"/>
      <c r="M266" s="82"/>
      <c r="N266" s="80"/>
      <c r="O266" s="80"/>
      <c r="P266" s="80"/>
      <c r="Q266" s="82"/>
      <c r="R266" s="80"/>
      <c r="S266" s="80"/>
      <c r="T266" s="80"/>
      <c r="U266" s="82"/>
      <c r="V266" s="80"/>
      <c r="W266" s="80"/>
      <c r="X266" s="80"/>
      <c r="Y266" s="80"/>
      <c r="Z266" s="80"/>
      <c r="AA266" s="80"/>
      <c r="AB266" s="80"/>
      <c r="AC266" s="82"/>
    </row>
    <row r="267" spans="1:29" ht="15.75" customHeight="1" x14ac:dyDescent="0.2">
      <c r="A267" s="80"/>
      <c r="B267" s="80"/>
      <c r="C267" s="80"/>
      <c r="D267" s="80"/>
      <c r="E267" s="80"/>
      <c r="F267" s="80"/>
      <c r="G267" s="80"/>
      <c r="H267" s="80"/>
      <c r="I267" s="82"/>
      <c r="J267" s="80"/>
      <c r="K267" s="80"/>
      <c r="L267" s="80"/>
      <c r="M267" s="82"/>
      <c r="N267" s="80"/>
      <c r="O267" s="80"/>
      <c r="P267" s="80"/>
      <c r="Q267" s="82"/>
      <c r="R267" s="80"/>
      <c r="S267" s="80"/>
      <c r="T267" s="80"/>
      <c r="U267" s="82"/>
      <c r="V267" s="80"/>
      <c r="W267" s="80"/>
      <c r="X267" s="80"/>
      <c r="Y267" s="80"/>
      <c r="Z267" s="80"/>
      <c r="AA267" s="80"/>
      <c r="AB267" s="80"/>
      <c r="AC267" s="82"/>
    </row>
    <row r="268" spans="1:29" ht="15.75" customHeight="1" x14ac:dyDescent="0.2">
      <c r="A268" s="80"/>
      <c r="B268" s="80"/>
      <c r="C268" s="80"/>
      <c r="D268" s="80"/>
      <c r="E268" s="80"/>
      <c r="F268" s="80"/>
      <c r="G268" s="80"/>
      <c r="H268" s="80"/>
      <c r="I268" s="82"/>
      <c r="J268" s="80"/>
      <c r="K268" s="80"/>
      <c r="L268" s="80"/>
      <c r="M268" s="82"/>
      <c r="N268" s="80"/>
      <c r="O268" s="80"/>
      <c r="P268" s="80"/>
      <c r="Q268" s="82"/>
      <c r="R268" s="80"/>
      <c r="S268" s="80"/>
      <c r="T268" s="80"/>
      <c r="U268" s="82"/>
      <c r="V268" s="80"/>
      <c r="W268" s="80"/>
      <c r="X268" s="80"/>
      <c r="Y268" s="80"/>
      <c r="Z268" s="80"/>
      <c r="AA268" s="80"/>
      <c r="AB268" s="80"/>
      <c r="AC268" s="82"/>
    </row>
    <row r="269" spans="1:29" ht="15.75" customHeight="1" x14ac:dyDescent="0.2">
      <c r="A269" s="80"/>
      <c r="B269" s="80"/>
      <c r="C269" s="80"/>
      <c r="D269" s="80"/>
      <c r="E269" s="80"/>
      <c r="F269" s="80"/>
      <c r="G269" s="80"/>
      <c r="H269" s="80"/>
      <c r="I269" s="82"/>
      <c r="J269" s="80"/>
      <c r="K269" s="80"/>
      <c r="L269" s="80"/>
      <c r="M269" s="82"/>
      <c r="N269" s="80"/>
      <c r="O269" s="80"/>
      <c r="P269" s="80"/>
      <c r="Q269" s="82"/>
      <c r="R269" s="80"/>
      <c r="S269" s="80"/>
      <c r="T269" s="80"/>
      <c r="U269" s="82"/>
      <c r="V269" s="80"/>
      <c r="W269" s="80"/>
      <c r="X269" s="80"/>
      <c r="Y269" s="80"/>
      <c r="Z269" s="80"/>
      <c r="AA269" s="80"/>
      <c r="AB269" s="80"/>
      <c r="AC269" s="82"/>
    </row>
    <row r="270" spans="1:29" ht="15.75" customHeight="1" x14ac:dyDescent="0.2">
      <c r="A270" s="80"/>
      <c r="B270" s="80"/>
      <c r="C270" s="80"/>
      <c r="D270" s="80"/>
      <c r="E270" s="80"/>
      <c r="F270" s="80"/>
      <c r="G270" s="80"/>
      <c r="H270" s="80"/>
      <c r="I270" s="82"/>
      <c r="J270" s="80"/>
      <c r="K270" s="80"/>
      <c r="L270" s="80"/>
      <c r="M270" s="82"/>
      <c r="N270" s="80"/>
      <c r="O270" s="80"/>
      <c r="P270" s="80"/>
      <c r="Q270" s="82"/>
      <c r="R270" s="80"/>
      <c r="S270" s="80"/>
      <c r="T270" s="80"/>
      <c r="U270" s="82"/>
      <c r="V270" s="80"/>
      <c r="W270" s="80"/>
      <c r="X270" s="80"/>
      <c r="Y270" s="80"/>
      <c r="Z270" s="80"/>
      <c r="AA270" s="80"/>
      <c r="AB270" s="80"/>
      <c r="AC270" s="82"/>
    </row>
    <row r="271" spans="1:29" ht="15.75" customHeight="1" x14ac:dyDescent="0.2">
      <c r="A271" s="80"/>
      <c r="B271" s="80"/>
      <c r="C271" s="80"/>
      <c r="D271" s="80"/>
      <c r="E271" s="80"/>
      <c r="F271" s="80"/>
      <c r="G271" s="80"/>
      <c r="H271" s="80"/>
      <c r="I271" s="82"/>
      <c r="J271" s="80"/>
      <c r="K271" s="80"/>
      <c r="L271" s="80"/>
      <c r="M271" s="82"/>
      <c r="N271" s="80"/>
      <c r="O271" s="80"/>
      <c r="P271" s="80"/>
      <c r="Q271" s="82"/>
      <c r="R271" s="80"/>
      <c r="S271" s="80"/>
      <c r="T271" s="80"/>
      <c r="U271" s="82"/>
      <c r="V271" s="80"/>
      <c r="W271" s="80"/>
      <c r="X271" s="80"/>
      <c r="Y271" s="80"/>
      <c r="Z271" s="80"/>
      <c r="AA271" s="80"/>
      <c r="AB271" s="80"/>
      <c r="AC271" s="82"/>
    </row>
    <row r="272" spans="1:29" ht="15.75" customHeight="1" x14ac:dyDescent="0.2">
      <c r="A272" s="80"/>
      <c r="B272" s="80"/>
      <c r="C272" s="80"/>
      <c r="D272" s="80"/>
      <c r="E272" s="80"/>
      <c r="F272" s="80"/>
      <c r="G272" s="80"/>
      <c r="H272" s="80"/>
      <c r="I272" s="82"/>
      <c r="J272" s="80"/>
      <c r="K272" s="80"/>
      <c r="L272" s="80"/>
      <c r="M272" s="82"/>
      <c r="N272" s="80"/>
      <c r="O272" s="80"/>
      <c r="P272" s="80"/>
      <c r="Q272" s="82"/>
      <c r="R272" s="80"/>
      <c r="S272" s="80"/>
      <c r="T272" s="80"/>
      <c r="U272" s="82"/>
      <c r="V272" s="80"/>
      <c r="W272" s="80"/>
      <c r="X272" s="80"/>
      <c r="Y272" s="80"/>
      <c r="Z272" s="80"/>
      <c r="AA272" s="80"/>
      <c r="AB272" s="80"/>
      <c r="AC272" s="82"/>
    </row>
    <row r="273" spans="1:29" ht="15.75" customHeight="1" x14ac:dyDescent="0.2">
      <c r="A273" s="80"/>
      <c r="B273" s="80"/>
      <c r="C273" s="80"/>
      <c r="D273" s="80"/>
      <c r="E273" s="80"/>
      <c r="F273" s="80"/>
      <c r="G273" s="80"/>
      <c r="H273" s="80"/>
      <c r="I273" s="82"/>
      <c r="J273" s="80"/>
      <c r="K273" s="80"/>
      <c r="L273" s="80"/>
      <c r="M273" s="82"/>
      <c r="N273" s="80"/>
      <c r="O273" s="80"/>
      <c r="P273" s="80"/>
      <c r="Q273" s="82"/>
      <c r="R273" s="80"/>
      <c r="S273" s="80"/>
      <c r="T273" s="80"/>
      <c r="U273" s="82"/>
      <c r="V273" s="80"/>
      <c r="W273" s="80"/>
      <c r="X273" s="80"/>
      <c r="Y273" s="80"/>
      <c r="Z273" s="80"/>
      <c r="AA273" s="80"/>
      <c r="AB273" s="80"/>
      <c r="AC273" s="82"/>
    </row>
    <row r="274" spans="1:29" ht="15.75" customHeight="1" x14ac:dyDescent="0.2">
      <c r="A274" s="80"/>
      <c r="B274" s="80"/>
      <c r="C274" s="80"/>
      <c r="D274" s="80"/>
      <c r="E274" s="80"/>
      <c r="F274" s="80"/>
      <c r="G274" s="80"/>
      <c r="H274" s="80"/>
      <c r="I274" s="82"/>
      <c r="J274" s="80"/>
      <c r="K274" s="80"/>
      <c r="L274" s="80"/>
      <c r="M274" s="82"/>
      <c r="N274" s="80"/>
      <c r="O274" s="80"/>
      <c r="P274" s="80"/>
      <c r="Q274" s="82"/>
      <c r="R274" s="80"/>
      <c r="S274" s="80"/>
      <c r="T274" s="80"/>
      <c r="U274" s="82"/>
      <c r="V274" s="80"/>
      <c r="W274" s="80"/>
      <c r="X274" s="80"/>
      <c r="Y274" s="80"/>
      <c r="Z274" s="80"/>
      <c r="AA274" s="80"/>
      <c r="AB274" s="80"/>
      <c r="AC274" s="82"/>
    </row>
    <row r="275" spans="1:29" ht="15.75" customHeight="1" x14ac:dyDescent="0.2">
      <c r="A275" s="80"/>
      <c r="B275" s="80"/>
      <c r="C275" s="80"/>
      <c r="D275" s="80"/>
      <c r="E275" s="80"/>
      <c r="F275" s="80"/>
      <c r="G275" s="80"/>
      <c r="H275" s="80"/>
      <c r="I275" s="82"/>
      <c r="J275" s="80"/>
      <c r="K275" s="80"/>
      <c r="L275" s="80"/>
      <c r="M275" s="82"/>
      <c r="N275" s="80"/>
      <c r="O275" s="80"/>
      <c r="P275" s="80"/>
      <c r="Q275" s="82"/>
      <c r="R275" s="80"/>
      <c r="S275" s="80"/>
      <c r="T275" s="80"/>
      <c r="U275" s="82"/>
      <c r="V275" s="80"/>
      <c r="W275" s="80"/>
      <c r="X275" s="80"/>
      <c r="Y275" s="80"/>
      <c r="Z275" s="80"/>
      <c r="AA275" s="80"/>
      <c r="AB275" s="80"/>
      <c r="AC275" s="82"/>
    </row>
    <row r="276" spans="1:29" ht="15.75" customHeight="1" x14ac:dyDescent="0.2">
      <c r="A276" s="80"/>
      <c r="B276" s="80"/>
      <c r="C276" s="80"/>
      <c r="D276" s="80"/>
      <c r="E276" s="80"/>
      <c r="F276" s="80"/>
      <c r="G276" s="80"/>
      <c r="H276" s="80"/>
      <c r="I276" s="82"/>
      <c r="J276" s="80"/>
      <c r="K276" s="80"/>
      <c r="L276" s="80"/>
      <c r="M276" s="82"/>
      <c r="N276" s="80"/>
      <c r="O276" s="80"/>
      <c r="P276" s="80"/>
      <c r="Q276" s="82"/>
      <c r="R276" s="80"/>
      <c r="S276" s="80"/>
      <c r="T276" s="80"/>
      <c r="U276" s="82"/>
      <c r="V276" s="80"/>
      <c r="W276" s="80"/>
      <c r="X276" s="80"/>
      <c r="Y276" s="80"/>
      <c r="Z276" s="80"/>
      <c r="AA276" s="80"/>
      <c r="AB276" s="80"/>
      <c r="AC276" s="82"/>
    </row>
    <row r="277" spans="1:29" ht="15.75" customHeight="1" x14ac:dyDescent="0.2">
      <c r="A277" s="80"/>
      <c r="B277" s="80"/>
      <c r="C277" s="80"/>
      <c r="D277" s="80"/>
      <c r="E277" s="80"/>
      <c r="F277" s="80"/>
      <c r="G277" s="80"/>
      <c r="H277" s="80"/>
      <c r="I277" s="82"/>
      <c r="J277" s="80"/>
      <c r="K277" s="80"/>
      <c r="L277" s="80"/>
      <c r="M277" s="82"/>
      <c r="N277" s="80"/>
      <c r="O277" s="80"/>
      <c r="P277" s="80"/>
      <c r="Q277" s="82"/>
      <c r="R277" s="80"/>
      <c r="S277" s="80"/>
      <c r="T277" s="80"/>
      <c r="U277" s="82"/>
      <c r="V277" s="80"/>
      <c r="W277" s="80"/>
      <c r="X277" s="80"/>
      <c r="Y277" s="80"/>
      <c r="Z277" s="80"/>
      <c r="AA277" s="80"/>
      <c r="AB277" s="80"/>
      <c r="AC277" s="82"/>
    </row>
    <row r="278" spans="1:29" ht="15.75" customHeight="1" x14ac:dyDescent="0.2">
      <c r="A278" s="80"/>
      <c r="B278" s="80"/>
      <c r="C278" s="80"/>
      <c r="D278" s="80"/>
      <c r="E278" s="80"/>
      <c r="F278" s="80"/>
      <c r="G278" s="80"/>
      <c r="H278" s="80"/>
      <c r="I278" s="82"/>
      <c r="J278" s="80"/>
      <c r="K278" s="80"/>
      <c r="L278" s="80"/>
      <c r="M278" s="82"/>
      <c r="N278" s="80"/>
      <c r="O278" s="80"/>
      <c r="P278" s="80"/>
      <c r="Q278" s="82"/>
      <c r="R278" s="80"/>
      <c r="S278" s="80"/>
      <c r="T278" s="80"/>
      <c r="U278" s="82"/>
      <c r="V278" s="80"/>
      <c r="W278" s="80"/>
      <c r="X278" s="80"/>
      <c r="Y278" s="80"/>
      <c r="Z278" s="80"/>
      <c r="AA278" s="80"/>
      <c r="AB278" s="80"/>
      <c r="AC278" s="82"/>
    </row>
    <row r="279" spans="1:29" ht="15.75" customHeight="1" x14ac:dyDescent="0.2">
      <c r="A279" s="80"/>
      <c r="B279" s="80"/>
      <c r="C279" s="80"/>
      <c r="D279" s="80"/>
      <c r="E279" s="80"/>
      <c r="F279" s="80"/>
      <c r="G279" s="80"/>
      <c r="H279" s="80"/>
      <c r="I279" s="82"/>
      <c r="J279" s="80"/>
      <c r="K279" s="80"/>
      <c r="L279" s="80"/>
      <c r="M279" s="82"/>
      <c r="N279" s="80"/>
      <c r="O279" s="80"/>
      <c r="P279" s="80"/>
      <c r="Q279" s="82"/>
      <c r="R279" s="80"/>
      <c r="S279" s="80"/>
      <c r="T279" s="80"/>
      <c r="U279" s="82"/>
      <c r="V279" s="80"/>
      <c r="W279" s="80"/>
      <c r="X279" s="80"/>
      <c r="Y279" s="80"/>
      <c r="Z279" s="80"/>
      <c r="AA279" s="80"/>
      <c r="AB279" s="80"/>
      <c r="AC279" s="82"/>
    </row>
    <row r="280" spans="1:29" ht="15.75" customHeight="1" x14ac:dyDescent="0.2">
      <c r="A280" s="80"/>
      <c r="B280" s="80"/>
      <c r="C280" s="80"/>
      <c r="D280" s="80"/>
      <c r="E280" s="80"/>
      <c r="F280" s="80"/>
      <c r="G280" s="80"/>
      <c r="H280" s="80"/>
      <c r="I280" s="82"/>
      <c r="J280" s="80"/>
      <c r="K280" s="80"/>
      <c r="L280" s="80"/>
      <c r="M280" s="82"/>
      <c r="N280" s="80"/>
      <c r="O280" s="80"/>
      <c r="P280" s="80"/>
      <c r="Q280" s="82"/>
      <c r="R280" s="80"/>
      <c r="S280" s="80"/>
      <c r="T280" s="80"/>
      <c r="U280" s="82"/>
      <c r="V280" s="80"/>
      <c r="W280" s="80"/>
      <c r="X280" s="80"/>
      <c r="Y280" s="80"/>
      <c r="Z280" s="80"/>
      <c r="AA280" s="80"/>
      <c r="AB280" s="80"/>
      <c r="AC280" s="82"/>
    </row>
    <row r="281" spans="1:29" ht="15.75" customHeight="1" x14ac:dyDescent="0.2">
      <c r="A281" s="80"/>
      <c r="B281" s="80"/>
      <c r="C281" s="80"/>
      <c r="D281" s="80"/>
      <c r="E281" s="80"/>
      <c r="F281" s="80"/>
      <c r="G281" s="80"/>
      <c r="H281" s="80"/>
      <c r="I281" s="82"/>
      <c r="J281" s="80"/>
      <c r="K281" s="80"/>
      <c r="L281" s="80"/>
      <c r="M281" s="82"/>
      <c r="N281" s="80"/>
      <c r="O281" s="80"/>
      <c r="P281" s="80"/>
      <c r="Q281" s="82"/>
      <c r="R281" s="80"/>
      <c r="S281" s="80"/>
      <c r="T281" s="80"/>
      <c r="U281" s="82"/>
      <c r="V281" s="80"/>
      <c r="W281" s="80"/>
      <c r="X281" s="80"/>
      <c r="Y281" s="80"/>
      <c r="Z281" s="80"/>
      <c r="AA281" s="80"/>
      <c r="AB281" s="80"/>
      <c r="AC281" s="82"/>
    </row>
    <row r="282" spans="1:29" ht="15.75" customHeight="1" x14ac:dyDescent="0.2">
      <c r="A282" s="80"/>
      <c r="B282" s="80"/>
      <c r="C282" s="80"/>
      <c r="D282" s="80"/>
      <c r="E282" s="80"/>
      <c r="F282" s="80"/>
      <c r="G282" s="80"/>
      <c r="H282" s="80"/>
      <c r="I282" s="82"/>
      <c r="J282" s="80"/>
      <c r="K282" s="80"/>
      <c r="L282" s="80"/>
      <c r="M282" s="82"/>
      <c r="N282" s="80"/>
      <c r="O282" s="80"/>
      <c r="P282" s="80"/>
      <c r="Q282" s="82"/>
      <c r="R282" s="80"/>
      <c r="S282" s="80"/>
      <c r="T282" s="80"/>
      <c r="U282" s="82"/>
      <c r="V282" s="80"/>
      <c r="W282" s="80"/>
      <c r="X282" s="80"/>
      <c r="Y282" s="80"/>
      <c r="Z282" s="80"/>
      <c r="AA282" s="80"/>
      <c r="AB282" s="80"/>
      <c r="AC282" s="82"/>
    </row>
    <row r="283" spans="1:29" ht="15.75" customHeight="1" x14ac:dyDescent="0.2">
      <c r="A283" s="80"/>
      <c r="B283" s="80"/>
      <c r="C283" s="80"/>
      <c r="D283" s="80"/>
      <c r="E283" s="80"/>
      <c r="F283" s="80"/>
      <c r="G283" s="80"/>
      <c r="H283" s="80"/>
      <c r="I283" s="82"/>
      <c r="J283" s="80"/>
      <c r="K283" s="80"/>
      <c r="L283" s="80"/>
      <c r="M283" s="82"/>
      <c r="N283" s="80"/>
      <c r="O283" s="80"/>
      <c r="P283" s="80"/>
      <c r="Q283" s="82"/>
      <c r="R283" s="80"/>
      <c r="S283" s="80"/>
      <c r="T283" s="80"/>
      <c r="U283" s="82"/>
      <c r="V283" s="80"/>
      <c r="W283" s="80"/>
      <c r="X283" s="80"/>
      <c r="Y283" s="80"/>
      <c r="Z283" s="80"/>
      <c r="AA283" s="80"/>
      <c r="AB283" s="80"/>
      <c r="AC283" s="82"/>
    </row>
    <row r="284" spans="1:29" ht="15.75" customHeight="1" x14ac:dyDescent="0.2">
      <c r="A284" s="80"/>
      <c r="B284" s="80"/>
      <c r="C284" s="80"/>
      <c r="D284" s="80"/>
      <c r="E284" s="80"/>
      <c r="F284" s="80"/>
      <c r="G284" s="80"/>
      <c r="H284" s="80"/>
      <c r="I284" s="82"/>
      <c r="J284" s="80"/>
      <c r="K284" s="80"/>
      <c r="L284" s="80"/>
      <c r="M284" s="82"/>
      <c r="N284" s="80"/>
      <c r="O284" s="80"/>
      <c r="P284" s="80"/>
      <c r="Q284" s="82"/>
      <c r="R284" s="80"/>
      <c r="S284" s="80"/>
      <c r="T284" s="80"/>
      <c r="U284" s="82"/>
      <c r="V284" s="80"/>
      <c r="W284" s="80"/>
      <c r="X284" s="80"/>
      <c r="Y284" s="80"/>
      <c r="Z284" s="80"/>
      <c r="AA284" s="80"/>
      <c r="AB284" s="80"/>
      <c r="AC284" s="82"/>
    </row>
    <row r="285" spans="1:29" ht="15.75" customHeight="1" x14ac:dyDescent="0.2">
      <c r="A285" s="80"/>
      <c r="B285" s="80"/>
      <c r="C285" s="80"/>
      <c r="D285" s="80"/>
      <c r="E285" s="80"/>
      <c r="F285" s="80"/>
      <c r="G285" s="80"/>
      <c r="H285" s="80"/>
      <c r="I285" s="82"/>
      <c r="J285" s="80"/>
      <c r="K285" s="80"/>
      <c r="L285" s="80"/>
      <c r="M285" s="82"/>
      <c r="N285" s="80"/>
      <c r="O285" s="80"/>
      <c r="P285" s="80"/>
      <c r="Q285" s="82"/>
      <c r="R285" s="80"/>
      <c r="S285" s="80"/>
      <c r="T285" s="80"/>
      <c r="U285" s="82"/>
      <c r="V285" s="80"/>
      <c r="W285" s="80"/>
      <c r="X285" s="80"/>
      <c r="Y285" s="80"/>
      <c r="Z285" s="80"/>
      <c r="AA285" s="80"/>
      <c r="AB285" s="80"/>
      <c r="AC285" s="82"/>
    </row>
    <row r="286" spans="1:29" ht="15.75" customHeight="1" x14ac:dyDescent="0.2">
      <c r="A286" s="80"/>
      <c r="B286" s="80"/>
      <c r="C286" s="80"/>
      <c r="D286" s="80"/>
      <c r="E286" s="80"/>
      <c r="F286" s="80"/>
      <c r="G286" s="80"/>
      <c r="H286" s="80"/>
      <c r="I286" s="82"/>
      <c r="J286" s="80"/>
      <c r="K286" s="80"/>
      <c r="L286" s="80"/>
      <c r="M286" s="82"/>
      <c r="N286" s="80"/>
      <c r="O286" s="80"/>
      <c r="P286" s="80"/>
      <c r="Q286" s="82"/>
      <c r="R286" s="80"/>
      <c r="S286" s="80"/>
      <c r="T286" s="80"/>
      <c r="U286" s="82"/>
      <c r="V286" s="80"/>
      <c r="W286" s="80"/>
      <c r="X286" s="80"/>
      <c r="Y286" s="80"/>
      <c r="Z286" s="80"/>
      <c r="AA286" s="80"/>
      <c r="AB286" s="80"/>
      <c r="AC286" s="82"/>
    </row>
    <row r="287" spans="1:29" ht="15.75" customHeight="1" x14ac:dyDescent="0.2">
      <c r="A287" s="80"/>
      <c r="B287" s="80"/>
      <c r="C287" s="80"/>
      <c r="D287" s="80"/>
      <c r="E287" s="80"/>
      <c r="F287" s="80"/>
      <c r="G287" s="80"/>
      <c r="H287" s="80"/>
      <c r="I287" s="82"/>
      <c r="J287" s="80"/>
      <c r="K287" s="80"/>
      <c r="L287" s="80"/>
      <c r="M287" s="82"/>
      <c r="N287" s="80"/>
      <c r="O287" s="80"/>
      <c r="P287" s="80"/>
      <c r="Q287" s="82"/>
      <c r="R287" s="80"/>
      <c r="S287" s="80"/>
      <c r="T287" s="80"/>
      <c r="U287" s="82"/>
      <c r="V287" s="80"/>
      <c r="W287" s="80"/>
      <c r="X287" s="80"/>
      <c r="Y287" s="80"/>
      <c r="Z287" s="80"/>
      <c r="AA287" s="80"/>
      <c r="AB287" s="80"/>
      <c r="AC287" s="82"/>
    </row>
    <row r="288" spans="1:29" ht="15.75" customHeight="1" x14ac:dyDescent="0.2">
      <c r="A288" s="80"/>
      <c r="B288" s="80"/>
      <c r="C288" s="80"/>
      <c r="D288" s="80"/>
      <c r="E288" s="80"/>
      <c r="F288" s="80"/>
      <c r="G288" s="80"/>
      <c r="H288" s="80"/>
      <c r="I288" s="82"/>
      <c r="J288" s="80"/>
      <c r="K288" s="80"/>
      <c r="L288" s="80"/>
      <c r="M288" s="82"/>
      <c r="N288" s="80"/>
      <c r="O288" s="80"/>
      <c r="P288" s="80"/>
      <c r="Q288" s="82"/>
      <c r="R288" s="80"/>
      <c r="S288" s="80"/>
      <c r="T288" s="80"/>
      <c r="U288" s="82"/>
      <c r="V288" s="80"/>
      <c r="W288" s="80"/>
      <c r="X288" s="80"/>
      <c r="Y288" s="80"/>
      <c r="Z288" s="80"/>
      <c r="AA288" s="80"/>
      <c r="AB288" s="80"/>
      <c r="AC288" s="82"/>
    </row>
    <row r="289" spans="1:29" ht="15.75" customHeight="1" x14ac:dyDescent="0.2">
      <c r="A289" s="80"/>
      <c r="B289" s="80"/>
      <c r="C289" s="80"/>
      <c r="D289" s="80"/>
      <c r="E289" s="80"/>
      <c r="F289" s="80"/>
      <c r="G289" s="80"/>
      <c r="H289" s="80"/>
      <c r="I289" s="82"/>
      <c r="J289" s="80"/>
      <c r="K289" s="80"/>
      <c r="L289" s="80"/>
      <c r="M289" s="82"/>
      <c r="N289" s="80"/>
      <c r="O289" s="80"/>
      <c r="P289" s="80"/>
      <c r="Q289" s="82"/>
      <c r="R289" s="80"/>
      <c r="S289" s="80"/>
      <c r="T289" s="80"/>
      <c r="U289" s="82"/>
      <c r="V289" s="80"/>
      <c r="W289" s="80"/>
      <c r="X289" s="80"/>
      <c r="Y289" s="80"/>
      <c r="Z289" s="80"/>
      <c r="AA289" s="80"/>
      <c r="AB289" s="80"/>
      <c r="AC289" s="82"/>
    </row>
    <row r="290" spans="1:29" ht="15.75" customHeight="1" x14ac:dyDescent="0.2">
      <c r="A290" s="80"/>
      <c r="B290" s="80"/>
      <c r="C290" s="80"/>
      <c r="D290" s="80"/>
      <c r="E290" s="80"/>
      <c r="F290" s="80"/>
      <c r="G290" s="80"/>
      <c r="H290" s="80"/>
      <c r="I290" s="82"/>
      <c r="J290" s="80"/>
      <c r="K290" s="80"/>
      <c r="L290" s="80"/>
      <c r="M290" s="82"/>
      <c r="N290" s="80"/>
      <c r="O290" s="80"/>
      <c r="P290" s="80"/>
      <c r="Q290" s="82"/>
      <c r="R290" s="80"/>
      <c r="S290" s="80"/>
      <c r="T290" s="80"/>
      <c r="U290" s="82"/>
      <c r="V290" s="80"/>
      <c r="W290" s="80"/>
      <c r="X290" s="80"/>
      <c r="Y290" s="80"/>
      <c r="Z290" s="80"/>
      <c r="AA290" s="80"/>
      <c r="AB290" s="80"/>
      <c r="AC290" s="82"/>
    </row>
    <row r="291" spans="1:29" ht="15.75" customHeight="1" x14ac:dyDescent="0.2">
      <c r="A291" s="80"/>
      <c r="B291" s="80"/>
      <c r="C291" s="80"/>
      <c r="D291" s="80"/>
      <c r="E291" s="80"/>
      <c r="F291" s="80"/>
      <c r="G291" s="80"/>
      <c r="H291" s="80"/>
      <c r="I291" s="82"/>
      <c r="J291" s="80"/>
      <c r="K291" s="80"/>
      <c r="L291" s="80"/>
      <c r="M291" s="82"/>
      <c r="N291" s="80"/>
      <c r="O291" s="80"/>
      <c r="P291" s="80"/>
      <c r="Q291" s="82"/>
      <c r="R291" s="80"/>
      <c r="S291" s="80"/>
      <c r="T291" s="80"/>
      <c r="U291" s="82"/>
      <c r="V291" s="80"/>
      <c r="W291" s="80"/>
      <c r="X291" s="80"/>
      <c r="Y291" s="80"/>
      <c r="Z291" s="80"/>
      <c r="AA291" s="80"/>
      <c r="AB291" s="80"/>
      <c r="AC291" s="82"/>
    </row>
    <row r="292" spans="1:29" ht="15.75" customHeight="1" x14ac:dyDescent="0.2">
      <c r="A292" s="80"/>
      <c r="B292" s="80"/>
      <c r="C292" s="80"/>
      <c r="D292" s="80"/>
      <c r="E292" s="80"/>
      <c r="F292" s="80"/>
      <c r="G292" s="80"/>
      <c r="H292" s="80"/>
      <c r="I292" s="82"/>
      <c r="J292" s="80"/>
      <c r="K292" s="80"/>
      <c r="L292" s="80"/>
      <c r="M292" s="82"/>
      <c r="N292" s="80"/>
      <c r="O292" s="80"/>
      <c r="P292" s="80"/>
      <c r="Q292" s="82"/>
      <c r="R292" s="80"/>
      <c r="S292" s="80"/>
      <c r="T292" s="80"/>
      <c r="U292" s="82"/>
      <c r="V292" s="80"/>
      <c r="W292" s="80"/>
      <c r="X292" s="80"/>
      <c r="Y292" s="80"/>
      <c r="Z292" s="80"/>
      <c r="AA292" s="80"/>
      <c r="AB292" s="80"/>
      <c r="AC292" s="82"/>
    </row>
    <row r="293" spans="1:29" ht="15.75" customHeight="1" x14ac:dyDescent="0.2">
      <c r="A293" s="80"/>
      <c r="B293" s="80"/>
      <c r="C293" s="80"/>
      <c r="D293" s="80"/>
      <c r="E293" s="80"/>
      <c r="F293" s="80"/>
      <c r="G293" s="80"/>
      <c r="H293" s="80"/>
      <c r="I293" s="82"/>
      <c r="J293" s="80"/>
      <c r="K293" s="80"/>
      <c r="L293" s="80"/>
      <c r="M293" s="82"/>
      <c r="N293" s="80"/>
      <c r="O293" s="80"/>
      <c r="P293" s="80"/>
      <c r="Q293" s="82"/>
      <c r="R293" s="80"/>
      <c r="S293" s="80"/>
      <c r="T293" s="80"/>
      <c r="U293" s="82"/>
      <c r="V293" s="80"/>
      <c r="W293" s="80"/>
      <c r="X293" s="80"/>
      <c r="Y293" s="80"/>
      <c r="Z293" s="80"/>
      <c r="AA293" s="80"/>
      <c r="AB293" s="80"/>
      <c r="AC293" s="82"/>
    </row>
    <row r="294" spans="1:29" ht="15.75" customHeight="1" x14ac:dyDescent="0.2">
      <c r="A294" s="80"/>
      <c r="B294" s="80"/>
      <c r="C294" s="80"/>
      <c r="D294" s="80"/>
      <c r="E294" s="80"/>
      <c r="F294" s="80"/>
      <c r="G294" s="80"/>
      <c r="H294" s="80"/>
      <c r="I294" s="82"/>
      <c r="J294" s="80"/>
      <c r="K294" s="80"/>
      <c r="L294" s="80"/>
      <c r="M294" s="82"/>
      <c r="N294" s="80"/>
      <c r="O294" s="80"/>
      <c r="P294" s="80"/>
      <c r="Q294" s="82"/>
      <c r="R294" s="80"/>
      <c r="S294" s="80"/>
      <c r="T294" s="80"/>
      <c r="U294" s="82"/>
      <c r="V294" s="80"/>
      <c r="W294" s="80"/>
      <c r="X294" s="80"/>
      <c r="Y294" s="80"/>
      <c r="Z294" s="80"/>
      <c r="AA294" s="80"/>
      <c r="AB294" s="80"/>
      <c r="AC294" s="82"/>
    </row>
    <row r="295" spans="1:29" ht="15.75" customHeight="1" x14ac:dyDescent="0.2">
      <c r="A295" s="80"/>
      <c r="B295" s="80"/>
      <c r="C295" s="80"/>
      <c r="D295" s="80"/>
      <c r="E295" s="80"/>
      <c r="F295" s="80"/>
      <c r="G295" s="80"/>
      <c r="H295" s="80"/>
      <c r="I295" s="82"/>
      <c r="J295" s="80"/>
      <c r="K295" s="80"/>
      <c r="L295" s="80"/>
      <c r="M295" s="82"/>
      <c r="N295" s="80"/>
      <c r="O295" s="80"/>
      <c r="P295" s="80"/>
      <c r="Q295" s="82"/>
      <c r="R295" s="80"/>
      <c r="S295" s="80"/>
      <c r="T295" s="80"/>
      <c r="U295" s="82"/>
      <c r="V295" s="80"/>
      <c r="W295" s="80"/>
      <c r="X295" s="80"/>
      <c r="Y295" s="80"/>
      <c r="Z295" s="80"/>
      <c r="AA295" s="80"/>
      <c r="AB295" s="80"/>
      <c r="AC295" s="82"/>
    </row>
    <row r="296" spans="1:29" ht="15.75" customHeight="1" x14ac:dyDescent="0.2">
      <c r="A296" s="80"/>
      <c r="B296" s="80"/>
      <c r="C296" s="80"/>
      <c r="D296" s="80"/>
      <c r="E296" s="80"/>
      <c r="F296" s="80"/>
      <c r="G296" s="80"/>
      <c r="H296" s="80"/>
      <c r="I296" s="82"/>
      <c r="J296" s="80"/>
      <c r="K296" s="80"/>
      <c r="L296" s="80"/>
      <c r="M296" s="82"/>
      <c r="N296" s="80"/>
      <c r="O296" s="80"/>
      <c r="P296" s="80"/>
      <c r="Q296" s="82"/>
      <c r="R296" s="80"/>
      <c r="S296" s="80"/>
      <c r="T296" s="80"/>
      <c r="U296" s="82"/>
      <c r="V296" s="80"/>
      <c r="W296" s="80"/>
      <c r="X296" s="80"/>
      <c r="Y296" s="80"/>
      <c r="Z296" s="80"/>
      <c r="AA296" s="80"/>
      <c r="AB296" s="80"/>
      <c r="AC296" s="82"/>
    </row>
    <row r="297" spans="1:29" ht="15.75" customHeight="1" x14ac:dyDescent="0.2">
      <c r="A297" s="80"/>
      <c r="B297" s="80"/>
      <c r="C297" s="80"/>
      <c r="D297" s="80"/>
      <c r="E297" s="80"/>
      <c r="F297" s="80"/>
      <c r="G297" s="80"/>
      <c r="H297" s="80"/>
      <c r="I297" s="82"/>
      <c r="J297" s="80"/>
      <c r="K297" s="80"/>
      <c r="L297" s="80"/>
      <c r="M297" s="82"/>
      <c r="N297" s="80"/>
      <c r="O297" s="80"/>
      <c r="P297" s="80"/>
      <c r="Q297" s="82"/>
      <c r="R297" s="80"/>
      <c r="S297" s="80"/>
      <c r="T297" s="80"/>
      <c r="U297" s="82"/>
      <c r="V297" s="80"/>
      <c r="W297" s="80"/>
      <c r="X297" s="80"/>
      <c r="Y297" s="80"/>
      <c r="Z297" s="80"/>
      <c r="AA297" s="80"/>
      <c r="AB297" s="80"/>
      <c r="AC297" s="82"/>
    </row>
    <row r="298" spans="1:29" ht="15.75"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row>
    <row r="299" spans="1:29"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x14ac:dyDescent="0.2"/>
    <row r="301" spans="1:29" ht="15.75" customHeight="1" x14ac:dyDescent="0.2"/>
    <row r="302" spans="1:29" ht="15.75" customHeight="1" x14ac:dyDescent="0.2"/>
    <row r="303" spans="1:29" ht="15.75" customHeight="1" x14ac:dyDescent="0.2"/>
    <row r="304" spans="1:29"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AB38:AB42"/>
    <mergeCell ref="AB48:AB52"/>
    <mergeCell ref="AB53:AB57"/>
    <mergeCell ref="X48:X52"/>
    <mergeCell ref="X53:X57"/>
    <mergeCell ref="X38:X42"/>
    <mergeCell ref="H38:H42"/>
    <mergeCell ref="P38:P42"/>
    <mergeCell ref="H23:H27"/>
    <mergeCell ref="L23:L27"/>
    <mergeCell ref="T23:T27"/>
    <mergeCell ref="H48:H52"/>
    <mergeCell ref="L48:L52"/>
    <mergeCell ref="H53:H57"/>
    <mergeCell ref="L53:L57"/>
    <mergeCell ref="L38:L42"/>
    <mergeCell ref="P48:P52"/>
    <mergeCell ref="T48:T52"/>
    <mergeCell ref="P53:P57"/>
    <mergeCell ref="T53:T57"/>
    <mergeCell ref="T38:T42"/>
    <mergeCell ref="AB23:AB27"/>
    <mergeCell ref="P33:P37"/>
    <mergeCell ref="P23:P27"/>
    <mergeCell ref="H33:H37"/>
    <mergeCell ref="L33:L37"/>
    <mergeCell ref="T33:T37"/>
    <mergeCell ref="AB33:AB37"/>
    <mergeCell ref="X23:X27"/>
    <mergeCell ref="X33:X37"/>
    <mergeCell ref="A13:B13"/>
    <mergeCell ref="H18:H22"/>
    <mergeCell ref="L18:L22"/>
    <mergeCell ref="T18:T22"/>
    <mergeCell ref="AB18:AB22"/>
    <mergeCell ref="P18:P22"/>
    <mergeCell ref="X18:X22"/>
    <mergeCell ref="A2:B3"/>
    <mergeCell ref="A6:B6"/>
    <mergeCell ref="A8:B9"/>
    <mergeCell ref="D8:D9"/>
    <mergeCell ref="A10:B11"/>
    <mergeCell ref="D10:D11"/>
  </mergeCells>
  <conditionalFormatting sqref="G13 AA13">
    <cfRule type="cellIs" dxfId="60" priority="1" operator="equal">
      <formula>"NO CUMPLE"</formula>
    </cfRule>
    <cfRule type="cellIs" dxfId="59" priority="2" operator="equal">
      <formula>"CUMPLE"</formula>
    </cfRule>
  </conditionalFormatting>
  <conditionalFormatting sqref="H6:H11 AB6:AB11">
    <cfRule type="cellIs" dxfId="58" priority="3" operator="equal">
      <formula>"NO CUMPLE"</formula>
    </cfRule>
  </conditionalFormatting>
  <conditionalFormatting sqref="K13">
    <cfRule type="cellIs" dxfId="57" priority="4" operator="equal">
      <formula>"NO CUMPLE"</formula>
    </cfRule>
    <cfRule type="cellIs" dxfId="56" priority="5" operator="equal">
      <formula>"CUMPLE"</formula>
    </cfRule>
  </conditionalFormatting>
  <conditionalFormatting sqref="L6:L11">
    <cfRule type="cellIs" dxfId="55" priority="6" operator="equal">
      <formula>"NO CUMPLE"</formula>
    </cfRule>
  </conditionalFormatting>
  <conditionalFormatting sqref="O13">
    <cfRule type="cellIs" dxfId="54" priority="7" operator="equal">
      <formula>"NO CUMPLE"</formula>
    </cfRule>
    <cfRule type="cellIs" dxfId="53" priority="8" operator="equal">
      <formula>"CUMPLE"</formula>
    </cfRule>
  </conditionalFormatting>
  <conditionalFormatting sqref="P6:P11">
    <cfRule type="cellIs" dxfId="52" priority="9" operator="equal">
      <formula>"NO CUMPLE"</formula>
    </cfRule>
  </conditionalFormatting>
  <conditionalFormatting sqref="S13">
    <cfRule type="cellIs" dxfId="51" priority="10" operator="equal">
      <formula>"NO CUMPLE"</formula>
    </cfRule>
    <cfRule type="cellIs" dxfId="50" priority="11" operator="equal">
      <formula>"CUMPLE"</formula>
    </cfRule>
  </conditionalFormatting>
  <conditionalFormatting sqref="T6:T11">
    <cfRule type="cellIs" dxfId="49" priority="12" operator="equal">
      <formula>"NO CUMPLE"</formula>
    </cfRule>
  </conditionalFormatting>
  <conditionalFormatting sqref="W13">
    <cfRule type="cellIs" dxfId="48" priority="13" operator="equal">
      <formula>"NO CUMPLE"</formula>
    </cfRule>
    <cfRule type="cellIs" dxfId="47" priority="14" operator="equal">
      <formula>"CUMPLE"</formula>
    </cfRule>
  </conditionalFormatting>
  <conditionalFormatting sqref="X6:X11">
    <cfRule type="cellIs" dxfId="46" priority="15" operator="equal">
      <formula>"NO CUMPLE"</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zoomScale="62" zoomScaleNormal="62" workbookViewId="0">
      <pane xSplit="4" ySplit="11" topLeftCell="K14" activePane="bottomRight" state="frozen"/>
      <selection pane="topRight" activeCell="E1" sqref="E1"/>
      <selection pane="bottomLeft" activeCell="A12" sqref="A12"/>
      <selection pane="bottomRight" activeCell="G14" sqref="G14"/>
    </sheetView>
  </sheetViews>
  <sheetFormatPr baseColWidth="10" defaultColWidth="12.625" defaultRowHeight="15" customHeight="1" x14ac:dyDescent="0.2"/>
  <cols>
    <col min="1" max="1" width="10" customWidth="1"/>
    <col min="2" max="2" width="98.625" customWidth="1"/>
    <col min="3" max="3" width="21.875" customWidth="1"/>
    <col min="4" max="4" width="14" customWidth="1"/>
    <col min="5" max="5" width="48.75" customWidth="1"/>
    <col min="6" max="6" width="13.75" customWidth="1"/>
    <col min="7" max="7" width="51.875" customWidth="1"/>
    <col min="8" max="8" width="13.75" customWidth="1"/>
    <col min="9" max="9" width="49.75" customWidth="1"/>
    <col min="10" max="10" width="13.75" customWidth="1"/>
    <col min="11" max="11" width="43.625" customWidth="1"/>
    <col min="12" max="12" width="13.75" customWidth="1"/>
    <col min="13" max="13" width="47.625" customWidth="1"/>
    <col min="14" max="14" width="13.75" customWidth="1"/>
    <col min="15" max="15" width="47.625" customWidth="1"/>
    <col min="16" max="16" width="13.75" customWidth="1"/>
  </cols>
  <sheetData>
    <row r="1" spans="1:16" ht="15" hidden="1" customHeight="1" x14ac:dyDescent="0.2">
      <c r="A1" s="120" t="s">
        <v>139</v>
      </c>
      <c r="B1" s="120"/>
      <c r="C1" s="120"/>
      <c r="D1" s="120"/>
      <c r="E1" s="120"/>
      <c r="F1" s="121"/>
      <c r="G1" s="120"/>
      <c r="H1" s="120"/>
      <c r="I1" s="120"/>
      <c r="J1" s="121"/>
      <c r="K1" s="120"/>
      <c r="L1" s="121"/>
      <c r="M1" s="120"/>
      <c r="N1" s="121"/>
      <c r="O1" s="120"/>
      <c r="P1" s="121"/>
    </row>
    <row r="2" spans="1:16" ht="15" hidden="1" customHeight="1" x14ac:dyDescent="0.2">
      <c r="A2" s="120" t="s">
        <v>140</v>
      </c>
      <c r="B2" s="120"/>
      <c r="C2" s="120"/>
      <c r="D2" s="120"/>
      <c r="E2" s="120"/>
      <c r="F2" s="120"/>
      <c r="G2" s="120"/>
      <c r="H2" s="120"/>
      <c r="I2" s="120"/>
      <c r="J2" s="120"/>
      <c r="K2" s="120"/>
      <c r="L2" s="120"/>
      <c r="M2" s="120"/>
      <c r="N2" s="120"/>
      <c r="O2" s="120"/>
      <c r="P2" s="120"/>
    </row>
    <row r="3" spans="1:16" ht="14.25" hidden="1" customHeight="1" x14ac:dyDescent="0.2">
      <c r="A3" s="4"/>
      <c r="B3" s="79"/>
      <c r="C3" s="79"/>
      <c r="D3" s="79"/>
      <c r="E3" s="4"/>
      <c r="F3" s="4"/>
      <c r="G3" s="4"/>
      <c r="H3" s="4"/>
      <c r="I3" s="4"/>
      <c r="J3" s="4"/>
      <c r="K3" s="4"/>
      <c r="L3" s="4"/>
      <c r="M3" s="4"/>
      <c r="N3" s="4"/>
      <c r="O3" s="4"/>
      <c r="P3" s="4"/>
    </row>
    <row r="4" spans="1:16" ht="14.25" hidden="1" customHeight="1" x14ac:dyDescent="0.2">
      <c r="A4" s="74" t="str">
        <f>'VERIFICACION TECNICA FINAL'!A4</f>
        <v>LICITACIÓN PÚBLICA N° 019 DE 2023</v>
      </c>
      <c r="B4" s="74"/>
      <c r="C4" s="74"/>
      <c r="D4" s="74"/>
      <c r="E4" s="74"/>
      <c r="F4" s="74"/>
      <c r="G4" s="74"/>
      <c r="H4" s="74"/>
      <c r="I4" s="74"/>
      <c r="J4" s="74"/>
      <c r="K4" s="74"/>
      <c r="L4" s="74"/>
      <c r="M4" s="74"/>
      <c r="N4" s="74"/>
      <c r="O4" s="74"/>
      <c r="P4" s="74"/>
    </row>
    <row r="5" spans="1:16" ht="15" hidden="1" customHeight="1" x14ac:dyDescent="0.2">
      <c r="A5" s="120" t="s">
        <v>141</v>
      </c>
      <c r="B5" s="120"/>
      <c r="C5" s="120"/>
      <c r="D5" s="120"/>
      <c r="E5" s="120"/>
      <c r="F5" s="120"/>
      <c r="G5" s="120"/>
      <c r="H5" s="120"/>
      <c r="I5" s="120"/>
      <c r="J5" s="120"/>
      <c r="K5" s="120"/>
      <c r="L5" s="120"/>
      <c r="M5" s="120"/>
      <c r="N5" s="120"/>
      <c r="O5" s="120"/>
      <c r="P5" s="120"/>
    </row>
    <row r="6" spans="1:16" ht="14.25" hidden="1" customHeight="1" x14ac:dyDescent="0.2">
      <c r="A6" s="4"/>
      <c r="B6" s="79"/>
      <c r="C6" s="79"/>
      <c r="D6" s="79"/>
      <c r="E6" s="4"/>
      <c r="F6" s="4"/>
      <c r="G6" s="4"/>
      <c r="H6" s="4"/>
      <c r="I6" s="4"/>
      <c r="J6" s="4"/>
      <c r="K6" s="4"/>
      <c r="L6" s="4"/>
      <c r="M6" s="4"/>
      <c r="N6" s="4"/>
      <c r="O6" s="4"/>
      <c r="P6" s="4"/>
    </row>
    <row r="7" spans="1:16" ht="61.5" hidden="1" customHeight="1" x14ac:dyDescent="0.2">
      <c r="A7" s="340" t="str">
        <f>'VERIFICACION TECNICA FINAL'!A7</f>
        <v>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v>
      </c>
      <c r="B7" s="314"/>
      <c r="C7" s="122"/>
      <c r="D7" s="122"/>
      <c r="E7" s="122"/>
      <c r="F7" s="122"/>
      <c r="G7" s="122"/>
      <c r="H7" s="122"/>
      <c r="I7" s="122"/>
      <c r="J7" s="122"/>
      <c r="K7" s="122"/>
      <c r="L7" s="122"/>
      <c r="M7" s="122"/>
      <c r="N7" s="122"/>
      <c r="O7" s="122"/>
      <c r="P7" s="122"/>
    </row>
    <row r="8" spans="1:16" ht="12.75" hidden="1" customHeight="1" x14ac:dyDescent="0.2">
      <c r="A8" s="123"/>
      <c r="B8" s="123"/>
      <c r="C8" s="74"/>
      <c r="D8" s="123"/>
      <c r="E8" s="123"/>
      <c r="F8" s="123"/>
      <c r="G8" s="123"/>
      <c r="H8" s="123"/>
      <c r="I8" s="123"/>
      <c r="J8" s="123"/>
      <c r="K8" s="123"/>
      <c r="L8" s="123"/>
      <c r="M8" s="123"/>
      <c r="N8" s="123"/>
      <c r="O8" s="123"/>
      <c r="P8" s="123"/>
    </row>
    <row r="9" spans="1:16" ht="12.75" customHeight="1" x14ac:dyDescent="0.2">
      <c r="A9" s="315" t="s">
        <v>142</v>
      </c>
      <c r="B9" s="341" t="s">
        <v>13</v>
      </c>
      <c r="C9" s="343"/>
      <c r="D9" s="344" t="s">
        <v>143</v>
      </c>
      <c r="E9" s="338">
        <v>1</v>
      </c>
      <c r="F9" s="311"/>
      <c r="G9" s="338">
        <v>2</v>
      </c>
      <c r="H9" s="311"/>
      <c r="I9" s="338">
        <v>3</v>
      </c>
      <c r="J9" s="311"/>
      <c r="K9" s="338">
        <v>4</v>
      </c>
      <c r="L9" s="311"/>
      <c r="M9" s="338">
        <v>5</v>
      </c>
      <c r="N9" s="311"/>
      <c r="O9" s="338">
        <v>6</v>
      </c>
      <c r="P9" s="311"/>
    </row>
    <row r="10" spans="1:16" ht="36" customHeight="1" x14ac:dyDescent="0.2">
      <c r="A10" s="316"/>
      <c r="B10" s="314"/>
      <c r="C10" s="316"/>
      <c r="D10" s="335"/>
      <c r="E10" s="339" t="str">
        <f>+'VERIFICACION TECNICA FINAL'!C10</f>
        <v>DIEGO REINEL FERNANDEZ ORDOÑEZ</v>
      </c>
      <c r="F10" s="311"/>
      <c r="G10" s="339" t="str">
        <f>+'VERIFICACION TECNICA FINAL'!E10</f>
        <v>MARIA EUGENIA TRUJILLO SOLARTE</v>
      </c>
      <c r="H10" s="311"/>
      <c r="I10" s="339" t="str">
        <f>+'VERIFICACION TECNICA FINAL'!G10</f>
        <v>JESUS HERNAN ZAMBRANO SOLARTE</v>
      </c>
      <c r="J10" s="311"/>
      <c r="K10" s="339" t="str">
        <f>+'VERIFICACION TECNICA FINAL'!I10</f>
        <v>CARLOS EDUARDO LOPEZ GOMEZ</v>
      </c>
      <c r="L10" s="311"/>
      <c r="M10" s="339" t="str">
        <f>+'VERIFICACION TECNICA FINAL'!K10</f>
        <v>MANUEL JURADO HERRERA</v>
      </c>
      <c r="N10" s="311"/>
      <c r="O10" s="339" t="str">
        <f>+'VERIFICACION TECNICA FINAL'!M10</f>
        <v>GILBERT JEOVANNY DIAZ</v>
      </c>
      <c r="P10" s="311"/>
    </row>
    <row r="11" spans="1:16" ht="14.25" x14ac:dyDescent="0.2">
      <c r="A11" s="317"/>
      <c r="B11" s="342"/>
      <c r="C11" s="317"/>
      <c r="D11" s="329"/>
      <c r="E11" s="10" t="s">
        <v>144</v>
      </c>
      <c r="F11" s="10" t="s">
        <v>143</v>
      </c>
      <c r="G11" s="10" t="s">
        <v>144</v>
      </c>
      <c r="H11" s="10" t="s">
        <v>143</v>
      </c>
      <c r="I11" s="10" t="s">
        <v>144</v>
      </c>
      <c r="J11" s="10" t="s">
        <v>143</v>
      </c>
      <c r="K11" s="10" t="s">
        <v>144</v>
      </c>
      <c r="L11" s="10" t="s">
        <v>143</v>
      </c>
      <c r="M11" s="10" t="s">
        <v>144</v>
      </c>
      <c r="N11" s="10" t="s">
        <v>143</v>
      </c>
      <c r="O11" s="10" t="s">
        <v>144</v>
      </c>
      <c r="P11" s="10" t="s">
        <v>143</v>
      </c>
    </row>
    <row r="12" spans="1:16" ht="12.75" customHeight="1" x14ac:dyDescent="0.2">
      <c r="A12" s="124"/>
      <c r="B12" s="125"/>
      <c r="C12" s="126"/>
      <c r="D12" s="127"/>
      <c r="E12" s="128"/>
      <c r="F12" s="124"/>
      <c r="G12" s="124"/>
      <c r="H12" s="124"/>
      <c r="I12" s="124"/>
      <c r="J12" s="124"/>
      <c r="K12" s="124"/>
      <c r="L12" s="124"/>
      <c r="M12" s="124"/>
      <c r="N12" s="124"/>
      <c r="O12" s="124"/>
      <c r="P12" s="124"/>
    </row>
    <row r="13" spans="1:16" ht="12.75" customHeight="1" x14ac:dyDescent="0.2">
      <c r="A13" s="9" t="s">
        <v>145</v>
      </c>
      <c r="B13" s="345" t="s">
        <v>146</v>
      </c>
      <c r="C13" s="327"/>
      <c r="D13" s="8"/>
      <c r="E13" s="129"/>
      <c r="F13" s="130"/>
      <c r="G13" s="130"/>
      <c r="H13" s="130"/>
      <c r="I13" s="130"/>
      <c r="J13" s="130"/>
      <c r="K13" s="130"/>
      <c r="L13" s="130"/>
      <c r="M13" s="130"/>
      <c r="N13" s="130"/>
      <c r="O13" s="130"/>
      <c r="P13" s="130"/>
    </row>
    <row r="14" spans="1:16" ht="409.5" customHeight="1" x14ac:dyDescent="0.2">
      <c r="A14" s="131"/>
      <c r="B14" s="132" t="s">
        <v>147</v>
      </c>
      <c r="C14" s="133"/>
      <c r="D14" s="134">
        <v>300</v>
      </c>
      <c r="E14" s="135" t="s">
        <v>148</v>
      </c>
      <c r="F14" s="11">
        <v>300</v>
      </c>
      <c r="G14" s="135" t="s">
        <v>1681</v>
      </c>
      <c r="H14" s="8">
        <v>0</v>
      </c>
      <c r="I14" s="135" t="s">
        <v>149</v>
      </c>
      <c r="J14" s="11">
        <v>0</v>
      </c>
      <c r="K14" s="135" t="s">
        <v>150</v>
      </c>
      <c r="L14" s="8">
        <v>300</v>
      </c>
      <c r="M14" s="136" t="s">
        <v>151</v>
      </c>
      <c r="N14" s="8">
        <v>300</v>
      </c>
      <c r="O14" s="137" t="s">
        <v>152</v>
      </c>
      <c r="P14" s="11">
        <v>0</v>
      </c>
    </row>
    <row r="15" spans="1:16" ht="47.25" customHeight="1" x14ac:dyDescent="0.2">
      <c r="A15" s="9" t="s">
        <v>153</v>
      </c>
      <c r="B15" s="346" t="s">
        <v>154</v>
      </c>
      <c r="C15" s="347"/>
      <c r="D15" s="9">
        <v>100</v>
      </c>
      <c r="F15" s="27"/>
      <c r="G15" s="138"/>
      <c r="H15" s="124"/>
      <c r="I15" s="136"/>
      <c r="J15" s="124"/>
      <c r="K15" s="138"/>
      <c r="L15" s="124"/>
      <c r="M15" s="136"/>
      <c r="N15" s="124"/>
      <c r="O15" s="136"/>
      <c r="P15" s="124"/>
    </row>
    <row r="16" spans="1:16" ht="48.75" customHeight="1" x14ac:dyDescent="0.2">
      <c r="A16" s="348"/>
      <c r="B16" s="349" t="s">
        <v>155</v>
      </c>
      <c r="C16" s="133" t="s">
        <v>156</v>
      </c>
      <c r="D16" s="139">
        <v>0</v>
      </c>
      <c r="E16" s="351" t="s">
        <v>157</v>
      </c>
      <c r="F16" s="321">
        <v>100</v>
      </c>
      <c r="G16" s="351" t="s">
        <v>158</v>
      </c>
      <c r="H16" s="315">
        <v>100</v>
      </c>
      <c r="I16" s="351" t="s">
        <v>159</v>
      </c>
      <c r="J16" s="321">
        <v>100</v>
      </c>
      <c r="K16" s="351" t="s">
        <v>160</v>
      </c>
      <c r="L16" s="315">
        <v>100</v>
      </c>
      <c r="M16" s="351" t="s">
        <v>161</v>
      </c>
      <c r="N16" s="315">
        <v>100</v>
      </c>
      <c r="O16" s="351" t="s">
        <v>162</v>
      </c>
      <c r="P16" s="321">
        <v>100</v>
      </c>
    </row>
    <row r="17" spans="1:16" ht="57" customHeight="1" x14ac:dyDescent="0.2">
      <c r="A17" s="317"/>
      <c r="B17" s="350"/>
      <c r="C17" s="133" t="s">
        <v>163</v>
      </c>
      <c r="D17" s="139">
        <v>100</v>
      </c>
      <c r="E17" s="317"/>
      <c r="F17" s="317"/>
      <c r="G17" s="317"/>
      <c r="H17" s="317"/>
      <c r="I17" s="317"/>
      <c r="J17" s="317"/>
      <c r="K17" s="317"/>
      <c r="L17" s="317"/>
      <c r="M17" s="317"/>
      <c r="N17" s="317"/>
      <c r="O17" s="317"/>
      <c r="P17" s="317"/>
    </row>
    <row r="18" spans="1:16" ht="18" customHeight="1" x14ac:dyDescent="0.2">
      <c r="A18" s="68"/>
      <c r="B18" s="140" t="s">
        <v>164</v>
      </c>
      <c r="C18" s="141"/>
      <c r="D18" s="142">
        <v>400</v>
      </c>
      <c r="E18" s="9" t="s">
        <v>165</v>
      </c>
      <c r="F18" s="142">
        <f>SUM(F14:F17)</f>
        <v>400</v>
      </c>
      <c r="G18" s="9" t="s">
        <v>165</v>
      </c>
      <c r="H18" s="142">
        <f>SUM(H14:H17)</f>
        <v>100</v>
      </c>
      <c r="I18" s="9" t="s">
        <v>165</v>
      </c>
      <c r="J18" s="142">
        <f>SUM(J14:J17)</f>
        <v>100</v>
      </c>
      <c r="K18" s="9" t="s">
        <v>165</v>
      </c>
      <c r="L18" s="142">
        <f>SUM(L14:L17)</f>
        <v>400</v>
      </c>
      <c r="M18" s="9" t="s">
        <v>165</v>
      </c>
      <c r="N18" s="142">
        <f>SUM(N14:N17)</f>
        <v>400</v>
      </c>
      <c r="O18" s="9" t="s">
        <v>165</v>
      </c>
      <c r="P18" s="142">
        <f>SUM(P14:P17)</f>
        <v>100</v>
      </c>
    </row>
    <row r="19" spans="1:16" ht="12.75" customHeight="1" x14ac:dyDescent="0.2">
      <c r="A19" s="79"/>
      <c r="B19" s="79"/>
      <c r="C19" s="79"/>
      <c r="D19" s="79"/>
      <c r="E19" s="143"/>
      <c r="F19" s="79"/>
      <c r="G19" s="79"/>
      <c r="H19" s="79"/>
      <c r="I19" s="79"/>
      <c r="J19" s="79"/>
      <c r="K19" s="79"/>
      <c r="L19" s="79"/>
      <c r="M19" s="143"/>
      <c r="N19" s="79"/>
      <c r="O19" s="79"/>
      <c r="P19" s="79"/>
    </row>
    <row r="20" spans="1:16" ht="12.75" customHeight="1" x14ac:dyDescent="0.2">
      <c r="A20" s="79"/>
      <c r="B20" s="74" t="s">
        <v>94</v>
      </c>
      <c r="C20" s="74"/>
      <c r="D20" s="74"/>
      <c r="E20" s="143"/>
      <c r="F20" s="79"/>
      <c r="G20" s="79"/>
      <c r="H20" s="79"/>
      <c r="I20" s="79"/>
      <c r="J20" s="79"/>
      <c r="K20" s="79"/>
      <c r="L20" s="79"/>
      <c r="M20" s="143"/>
      <c r="N20" s="79"/>
      <c r="O20" s="79"/>
      <c r="P20" s="79"/>
    </row>
    <row r="21" spans="1:16" ht="12.75" customHeight="1" x14ac:dyDescent="0.2">
      <c r="A21" s="79"/>
      <c r="B21" s="75"/>
      <c r="C21" s="74"/>
      <c r="D21" s="74"/>
      <c r="E21" s="143"/>
      <c r="F21" s="79"/>
      <c r="G21" s="79"/>
      <c r="H21" s="79"/>
      <c r="I21" s="79"/>
      <c r="J21" s="79"/>
      <c r="K21" s="79"/>
      <c r="L21" s="79"/>
      <c r="M21" s="143"/>
      <c r="N21" s="79"/>
      <c r="O21" s="79"/>
      <c r="P21" s="79"/>
    </row>
    <row r="22" spans="1:16" ht="12.75" customHeight="1" x14ac:dyDescent="0.2">
      <c r="A22" s="79"/>
      <c r="B22" s="76"/>
      <c r="C22" s="79"/>
      <c r="D22" s="79"/>
      <c r="E22" s="143"/>
      <c r="F22" s="79"/>
      <c r="G22" s="79"/>
      <c r="H22" s="79"/>
      <c r="I22" s="79"/>
      <c r="J22" s="79"/>
      <c r="K22" s="79"/>
      <c r="L22" s="79"/>
      <c r="M22" s="143"/>
      <c r="N22" s="79"/>
      <c r="O22" s="79"/>
      <c r="P22" s="79"/>
    </row>
    <row r="23" spans="1:16" ht="12.75" customHeight="1" x14ac:dyDescent="0.2">
      <c r="A23" s="46"/>
      <c r="B23" s="75" t="s">
        <v>95</v>
      </c>
      <c r="C23" s="41"/>
      <c r="D23" s="41"/>
      <c r="E23" s="144"/>
      <c r="F23" s="41"/>
      <c r="G23" s="41"/>
      <c r="H23" s="41"/>
      <c r="I23" s="41"/>
      <c r="J23" s="41"/>
      <c r="K23" s="41"/>
      <c r="L23" s="41"/>
      <c r="M23" s="144"/>
      <c r="N23" s="41"/>
      <c r="O23" s="41"/>
      <c r="P23" s="41"/>
    </row>
    <row r="24" spans="1:16" ht="12.75" customHeight="1" x14ac:dyDescent="0.2">
      <c r="A24" s="46"/>
      <c r="B24" s="76" t="s">
        <v>96</v>
      </c>
      <c r="C24" s="41"/>
      <c r="D24" s="41"/>
      <c r="E24" s="144"/>
      <c r="F24" s="41"/>
      <c r="G24" s="41"/>
      <c r="H24" s="41"/>
      <c r="I24" s="41"/>
      <c r="J24" s="41"/>
      <c r="K24" s="41"/>
      <c r="L24" s="41"/>
      <c r="M24" s="144"/>
      <c r="N24" s="41"/>
      <c r="O24" s="41"/>
      <c r="P24" s="41"/>
    </row>
    <row r="25" spans="1:16" ht="12.75" customHeight="1" x14ac:dyDescent="0.2">
      <c r="A25" s="46"/>
      <c r="B25" s="75"/>
      <c r="C25" s="41"/>
      <c r="D25" s="41"/>
      <c r="E25" s="144"/>
      <c r="F25" s="41"/>
      <c r="G25" s="41"/>
      <c r="H25" s="41"/>
      <c r="I25" s="41"/>
      <c r="J25" s="41"/>
      <c r="K25" s="41"/>
      <c r="L25" s="41"/>
      <c r="M25" s="144"/>
      <c r="N25" s="41"/>
      <c r="O25" s="41"/>
      <c r="P25" s="41"/>
    </row>
    <row r="26" spans="1:16" ht="12.75" customHeight="1" x14ac:dyDescent="0.2">
      <c r="A26" s="46"/>
      <c r="B26" s="75"/>
      <c r="C26" s="41"/>
      <c r="D26" s="41"/>
      <c r="E26" s="144"/>
      <c r="F26" s="41"/>
      <c r="G26" s="41"/>
      <c r="H26" s="41"/>
      <c r="I26" s="41"/>
      <c r="J26" s="41"/>
      <c r="K26" s="41"/>
      <c r="L26" s="41"/>
      <c r="M26" s="144"/>
      <c r="N26" s="41"/>
      <c r="O26" s="41"/>
      <c r="P26" s="41"/>
    </row>
    <row r="27" spans="1:16" ht="12.75" customHeight="1" x14ac:dyDescent="0.2">
      <c r="A27" s="46"/>
      <c r="B27" s="75" t="s">
        <v>97</v>
      </c>
      <c r="C27" s="41"/>
      <c r="D27" s="41"/>
      <c r="E27" s="144"/>
      <c r="F27" s="41"/>
      <c r="G27" s="41"/>
      <c r="H27" s="41"/>
      <c r="I27" s="41"/>
      <c r="J27" s="41"/>
      <c r="K27" s="41"/>
      <c r="L27" s="41"/>
      <c r="M27" s="144"/>
      <c r="N27" s="41"/>
      <c r="O27" s="41"/>
      <c r="P27" s="41"/>
    </row>
    <row r="28" spans="1:16" ht="12.75" customHeight="1" x14ac:dyDescent="0.2">
      <c r="A28" s="145"/>
      <c r="B28" s="76" t="s">
        <v>96</v>
      </c>
      <c r="C28" s="41"/>
      <c r="D28" s="41"/>
      <c r="E28" s="144"/>
      <c r="F28" s="41"/>
      <c r="G28" s="41"/>
      <c r="H28" s="41"/>
      <c r="I28" s="41"/>
      <c r="J28" s="41"/>
      <c r="K28" s="41"/>
      <c r="L28" s="41"/>
      <c r="M28" s="144"/>
      <c r="N28" s="41"/>
      <c r="O28" s="41"/>
      <c r="P28" s="41"/>
    </row>
    <row r="29" spans="1:16" ht="12.75" customHeight="1" x14ac:dyDescent="0.2">
      <c r="A29" s="145"/>
      <c r="B29" s="76"/>
      <c r="C29" s="41"/>
      <c r="D29" s="41"/>
      <c r="E29" s="144"/>
      <c r="F29" s="41"/>
      <c r="G29" s="41"/>
      <c r="H29" s="41"/>
      <c r="I29" s="41"/>
      <c r="J29" s="41"/>
      <c r="K29" s="41"/>
      <c r="L29" s="41"/>
      <c r="M29" s="144"/>
      <c r="N29" s="41"/>
      <c r="O29" s="41"/>
      <c r="P29" s="41"/>
    </row>
    <row r="30" spans="1:16" ht="12.75" customHeight="1" x14ac:dyDescent="0.2">
      <c r="A30" s="145"/>
      <c r="B30" s="75" t="s">
        <v>98</v>
      </c>
      <c r="C30" s="41"/>
      <c r="D30" s="41"/>
      <c r="E30" s="144"/>
      <c r="F30" s="41"/>
      <c r="G30" s="41"/>
      <c r="H30" s="41"/>
      <c r="I30" s="41"/>
      <c r="J30" s="41"/>
      <c r="K30" s="41"/>
      <c r="L30" s="41"/>
      <c r="M30" s="41"/>
      <c r="N30" s="41"/>
      <c r="O30" s="41"/>
      <c r="P30" s="41"/>
    </row>
    <row r="31" spans="1:16" ht="12.75" customHeight="1" x14ac:dyDescent="0.2">
      <c r="A31" s="145"/>
      <c r="B31" s="76" t="s">
        <v>96</v>
      </c>
      <c r="C31" s="41"/>
      <c r="D31" s="41"/>
      <c r="E31" s="144"/>
      <c r="F31" s="41"/>
      <c r="G31" s="41"/>
      <c r="H31" s="41"/>
      <c r="I31" s="41"/>
      <c r="J31" s="41"/>
      <c r="K31" s="41"/>
      <c r="L31" s="41"/>
      <c r="M31" s="41"/>
      <c r="N31" s="41"/>
      <c r="O31" s="41"/>
      <c r="P31" s="41"/>
    </row>
    <row r="32" spans="1:16" ht="12.75" customHeight="1" x14ac:dyDescent="0.2">
      <c r="A32" s="145"/>
      <c r="B32" s="76"/>
      <c r="C32" s="41"/>
      <c r="D32" s="41"/>
      <c r="E32" s="41"/>
      <c r="F32" s="41"/>
      <c r="G32" s="41"/>
      <c r="H32" s="41"/>
      <c r="I32" s="41"/>
      <c r="J32" s="41"/>
      <c r="K32" s="41"/>
      <c r="L32" s="41"/>
      <c r="M32" s="41"/>
      <c r="N32" s="41"/>
      <c r="O32" s="41"/>
      <c r="P32" s="41"/>
    </row>
    <row r="33" spans="1:16" ht="12.75" customHeight="1" x14ac:dyDescent="0.2">
      <c r="A33" s="145"/>
      <c r="B33" s="76"/>
      <c r="C33" s="41"/>
      <c r="D33" s="41"/>
      <c r="E33" s="41"/>
      <c r="F33" s="41"/>
      <c r="G33" s="41"/>
      <c r="H33" s="41"/>
      <c r="I33" s="41"/>
      <c r="J33" s="41"/>
      <c r="K33" s="41"/>
      <c r="L33" s="41"/>
      <c r="M33" s="41"/>
      <c r="N33" s="41"/>
      <c r="O33" s="41"/>
      <c r="P33" s="41"/>
    </row>
    <row r="34" spans="1:16" ht="12.75" customHeight="1" x14ac:dyDescent="0.2">
      <c r="A34" s="76"/>
      <c r="B34" s="75" t="s">
        <v>99</v>
      </c>
      <c r="C34" s="75"/>
      <c r="D34" s="75"/>
      <c r="E34" s="41"/>
      <c r="F34" s="41"/>
      <c r="G34" s="41"/>
      <c r="H34" s="41"/>
      <c r="I34" s="41"/>
      <c r="J34" s="41"/>
      <c r="K34" s="41"/>
      <c r="L34" s="41"/>
      <c r="M34" s="41"/>
      <c r="N34" s="41"/>
      <c r="O34" s="41"/>
      <c r="P34" s="41"/>
    </row>
    <row r="35" spans="1:16" ht="12.75" customHeight="1" x14ac:dyDescent="0.2">
      <c r="A35" s="76"/>
      <c r="B35" s="76" t="s">
        <v>96</v>
      </c>
      <c r="C35" s="76"/>
      <c r="D35" s="76"/>
      <c r="E35" s="41"/>
      <c r="F35" s="41"/>
      <c r="G35" s="41"/>
      <c r="H35" s="41"/>
      <c r="I35" s="41"/>
      <c r="J35" s="41"/>
      <c r="K35" s="41"/>
      <c r="L35" s="41"/>
      <c r="M35" s="41"/>
      <c r="N35" s="41"/>
      <c r="O35" s="41"/>
      <c r="P35" s="41"/>
    </row>
    <row r="36" spans="1:16" ht="12.75" customHeight="1" x14ac:dyDescent="0.2">
      <c r="A36" s="76"/>
      <c r="B36" s="76"/>
      <c r="C36" s="76"/>
      <c r="D36" s="76"/>
      <c r="E36" s="75"/>
      <c r="F36" s="75"/>
      <c r="G36" s="75"/>
      <c r="H36" s="75"/>
      <c r="I36" s="75"/>
      <c r="J36" s="75"/>
      <c r="K36" s="75"/>
      <c r="L36" s="75"/>
      <c r="M36" s="75"/>
      <c r="N36" s="75"/>
      <c r="O36" s="75"/>
      <c r="P36" s="75"/>
    </row>
    <row r="37" spans="1:16" ht="12.75" customHeight="1" x14ac:dyDescent="0.2">
      <c r="A37" s="79"/>
      <c r="B37" s="76"/>
      <c r="C37" s="76"/>
      <c r="D37" s="76"/>
      <c r="E37" s="76"/>
      <c r="F37" s="76"/>
      <c r="G37" s="76"/>
      <c r="H37" s="76"/>
      <c r="I37" s="76"/>
      <c r="J37" s="76"/>
      <c r="K37" s="76"/>
      <c r="L37" s="76"/>
      <c r="M37" s="76"/>
      <c r="N37" s="76"/>
      <c r="O37" s="76"/>
      <c r="P37" s="76"/>
    </row>
    <row r="38" spans="1:16" ht="12.75" customHeight="1" x14ac:dyDescent="0.2">
      <c r="A38" s="79"/>
      <c r="B38" s="146" t="s">
        <v>101</v>
      </c>
      <c r="C38" s="76"/>
      <c r="D38" s="76"/>
      <c r="E38" s="76"/>
      <c r="F38" s="76"/>
      <c r="G38" s="76"/>
      <c r="H38" s="76"/>
      <c r="I38" s="76"/>
      <c r="J38" s="76"/>
      <c r="K38" s="76"/>
      <c r="L38" s="76"/>
      <c r="M38" s="76"/>
      <c r="N38" s="76"/>
      <c r="O38" s="76"/>
      <c r="P38" s="76"/>
    </row>
    <row r="39" spans="1:16" ht="12.75" customHeight="1" x14ac:dyDescent="0.2">
      <c r="A39" s="79"/>
      <c r="B39" s="76" t="s">
        <v>96</v>
      </c>
      <c r="C39" s="76"/>
      <c r="D39" s="76"/>
      <c r="E39" s="76"/>
      <c r="F39" s="76"/>
      <c r="G39" s="76"/>
      <c r="H39" s="76"/>
      <c r="I39" s="76"/>
      <c r="J39" s="76"/>
      <c r="K39" s="76"/>
      <c r="L39" s="76"/>
      <c r="M39" s="76"/>
      <c r="N39" s="76"/>
      <c r="O39" s="76"/>
      <c r="P39" s="76"/>
    </row>
    <row r="40" spans="1:16" ht="12.75" customHeight="1" x14ac:dyDescent="0.2">
      <c r="A40" s="79"/>
      <c r="B40" s="76"/>
      <c r="C40" s="76"/>
      <c r="D40" s="76"/>
      <c r="E40" s="76"/>
      <c r="F40" s="76"/>
      <c r="G40" s="76"/>
      <c r="H40" s="76"/>
      <c r="I40" s="76"/>
      <c r="J40" s="76"/>
      <c r="K40" s="76"/>
      <c r="L40" s="76"/>
      <c r="M40" s="76"/>
      <c r="N40" s="76"/>
      <c r="O40" s="76"/>
      <c r="P40" s="76"/>
    </row>
    <row r="41" spans="1:16" ht="12.75" customHeight="1" x14ac:dyDescent="0.2">
      <c r="A41" s="79"/>
      <c r="B41" s="76"/>
      <c r="C41" s="76"/>
      <c r="D41" s="76"/>
      <c r="E41" s="76"/>
      <c r="F41" s="76"/>
      <c r="G41" s="76"/>
      <c r="H41" s="76"/>
      <c r="I41" s="76"/>
      <c r="J41" s="76"/>
      <c r="K41" s="76"/>
      <c r="L41" s="76"/>
      <c r="M41" s="76"/>
      <c r="N41" s="76"/>
      <c r="O41" s="76"/>
      <c r="P41" s="76"/>
    </row>
    <row r="42" spans="1:16" ht="12.75" customHeight="1" x14ac:dyDescent="0.2">
      <c r="A42" s="79"/>
      <c r="B42" s="146" t="s">
        <v>100</v>
      </c>
      <c r="C42" s="76"/>
      <c r="D42" s="76"/>
      <c r="E42" s="76"/>
      <c r="F42" s="76"/>
      <c r="G42" s="76"/>
      <c r="H42" s="76"/>
      <c r="I42" s="76"/>
      <c r="J42" s="76"/>
      <c r="K42" s="76"/>
      <c r="L42" s="76"/>
      <c r="M42" s="76"/>
      <c r="N42" s="76"/>
      <c r="O42" s="76"/>
      <c r="P42" s="76"/>
    </row>
    <row r="43" spans="1:16" ht="12.75" customHeight="1" x14ac:dyDescent="0.2">
      <c r="A43" s="79"/>
      <c r="B43" s="76" t="s">
        <v>96</v>
      </c>
      <c r="C43" s="75"/>
      <c r="D43" s="75"/>
      <c r="E43" s="79"/>
      <c r="F43" s="79"/>
      <c r="G43" s="79"/>
      <c r="H43" s="79"/>
      <c r="I43" s="79"/>
      <c r="J43" s="79"/>
      <c r="K43" s="79"/>
      <c r="L43" s="79"/>
      <c r="M43" s="79"/>
      <c r="N43" s="79"/>
      <c r="O43" s="79"/>
      <c r="P43" s="79"/>
    </row>
    <row r="44" spans="1:16" ht="12.75" customHeight="1" x14ac:dyDescent="0.2">
      <c r="A44" s="79"/>
      <c r="C44" s="76"/>
      <c r="D44" s="76"/>
      <c r="E44" s="79"/>
      <c r="F44" s="79"/>
      <c r="G44" s="79"/>
      <c r="H44" s="79"/>
      <c r="I44" s="79"/>
      <c r="J44" s="79"/>
      <c r="K44" s="79"/>
      <c r="L44" s="79"/>
      <c r="M44" s="79"/>
      <c r="N44" s="79"/>
      <c r="O44" s="79"/>
      <c r="P44" s="79"/>
    </row>
    <row r="45" spans="1:16" ht="12.75" customHeight="1" x14ac:dyDescent="0.2">
      <c r="A45" s="79"/>
      <c r="C45" s="76"/>
      <c r="D45" s="76"/>
      <c r="E45" s="79"/>
      <c r="F45" s="79"/>
      <c r="G45" s="79"/>
      <c r="H45" s="79"/>
      <c r="I45" s="79"/>
      <c r="J45" s="79"/>
      <c r="K45" s="79"/>
      <c r="L45" s="79"/>
      <c r="M45" s="79"/>
      <c r="N45" s="79"/>
      <c r="O45" s="79"/>
      <c r="P45" s="79"/>
    </row>
    <row r="46" spans="1:16" ht="12.75" customHeight="1" x14ac:dyDescent="0.2">
      <c r="A46" s="79"/>
      <c r="B46" s="146" t="s">
        <v>102</v>
      </c>
      <c r="C46" s="79"/>
      <c r="D46" s="79"/>
      <c r="E46" s="79"/>
      <c r="F46" s="79"/>
      <c r="G46" s="79"/>
      <c r="H46" s="79"/>
      <c r="I46" s="79"/>
      <c r="J46" s="79"/>
      <c r="K46" s="79"/>
      <c r="L46" s="79"/>
      <c r="M46" s="79"/>
      <c r="N46" s="79"/>
      <c r="O46" s="79"/>
      <c r="P46" s="79"/>
    </row>
    <row r="47" spans="1:16" ht="12.75" customHeight="1" x14ac:dyDescent="0.2">
      <c r="A47" s="79"/>
      <c r="B47" s="76" t="s">
        <v>96</v>
      </c>
      <c r="C47" s="79"/>
      <c r="D47" s="79"/>
      <c r="E47" s="79"/>
      <c r="F47" s="79"/>
      <c r="G47" s="79"/>
      <c r="H47" s="79"/>
      <c r="I47" s="79"/>
      <c r="J47" s="79"/>
      <c r="K47" s="79"/>
      <c r="L47" s="79"/>
      <c r="M47" s="79"/>
      <c r="N47" s="79"/>
      <c r="O47" s="79"/>
      <c r="P47" s="79"/>
    </row>
    <row r="48" spans="1:16" ht="12.75" customHeight="1" x14ac:dyDescent="0.2">
      <c r="A48" s="79"/>
      <c r="C48" s="79"/>
      <c r="D48" s="79"/>
      <c r="E48" s="79"/>
      <c r="F48" s="79"/>
      <c r="G48" s="79"/>
      <c r="H48" s="79"/>
      <c r="I48" s="79"/>
      <c r="J48" s="79"/>
      <c r="K48" s="79"/>
      <c r="L48" s="79"/>
      <c r="M48" s="79"/>
      <c r="N48" s="79"/>
      <c r="O48" s="79"/>
      <c r="P48" s="79"/>
    </row>
    <row r="49" spans="1:16" ht="12.75" customHeight="1" x14ac:dyDescent="0.2">
      <c r="A49" s="79"/>
      <c r="C49" s="79"/>
      <c r="D49" s="79"/>
      <c r="E49" s="79"/>
      <c r="F49" s="79"/>
      <c r="G49" s="79"/>
      <c r="H49" s="79"/>
      <c r="I49" s="79"/>
      <c r="J49" s="79"/>
      <c r="K49" s="79"/>
      <c r="L49" s="79"/>
      <c r="M49" s="79"/>
      <c r="N49" s="79"/>
      <c r="O49" s="79"/>
      <c r="P49" s="79"/>
    </row>
    <row r="50" spans="1:16" ht="12.75" customHeight="1" x14ac:dyDescent="0.2">
      <c r="A50" s="79"/>
      <c r="C50" s="79"/>
      <c r="D50" s="79"/>
      <c r="E50" s="79"/>
      <c r="F50" s="79"/>
      <c r="G50" s="79"/>
      <c r="H50" s="79"/>
      <c r="I50" s="79"/>
      <c r="J50" s="79"/>
      <c r="K50" s="79"/>
      <c r="L50" s="79"/>
      <c r="M50" s="79"/>
      <c r="N50" s="79"/>
      <c r="O50" s="79"/>
      <c r="P50" s="79"/>
    </row>
    <row r="51" spans="1:16" ht="12.75" customHeight="1" x14ac:dyDescent="0.2">
      <c r="A51" s="79"/>
      <c r="B51" s="79"/>
      <c r="C51" s="79"/>
      <c r="D51" s="79"/>
      <c r="E51" s="79"/>
      <c r="F51" s="79"/>
      <c r="G51" s="79"/>
      <c r="H51" s="79"/>
      <c r="I51" s="79"/>
      <c r="J51" s="79"/>
      <c r="K51" s="79"/>
      <c r="L51" s="79"/>
      <c r="M51" s="79"/>
      <c r="N51" s="79"/>
      <c r="O51" s="79"/>
      <c r="P51" s="79"/>
    </row>
    <row r="52" spans="1:16" ht="12.75" customHeight="1" x14ac:dyDescent="0.2">
      <c r="A52" s="79"/>
      <c r="B52" s="79"/>
      <c r="C52" s="79"/>
      <c r="D52" s="79"/>
      <c r="E52" s="79"/>
      <c r="F52" s="79"/>
      <c r="G52" s="79"/>
      <c r="H52" s="79"/>
      <c r="I52" s="79"/>
      <c r="J52" s="79"/>
      <c r="K52" s="79"/>
      <c r="L52" s="79"/>
      <c r="M52" s="79"/>
      <c r="N52" s="79"/>
      <c r="O52" s="79"/>
      <c r="P52" s="79"/>
    </row>
    <row r="53" spans="1:16" ht="12.75" customHeight="1" x14ac:dyDescent="0.2">
      <c r="A53" s="79"/>
      <c r="B53" s="75" t="s">
        <v>103</v>
      </c>
      <c r="C53" s="79"/>
      <c r="D53" s="79"/>
      <c r="E53" s="79"/>
      <c r="F53" s="79"/>
      <c r="G53" s="79"/>
      <c r="H53" s="79"/>
      <c r="I53" s="79"/>
      <c r="J53" s="79"/>
      <c r="K53" s="79"/>
      <c r="L53" s="79"/>
      <c r="M53" s="79"/>
      <c r="N53" s="79"/>
      <c r="O53" s="79"/>
      <c r="P53" s="79"/>
    </row>
    <row r="54" spans="1:16" ht="12.75" customHeight="1" x14ac:dyDescent="0.2">
      <c r="A54" s="79"/>
      <c r="B54" s="76" t="s">
        <v>104</v>
      </c>
      <c r="C54" s="79"/>
      <c r="D54" s="79"/>
      <c r="E54" s="79"/>
      <c r="F54" s="79"/>
      <c r="G54" s="79"/>
      <c r="H54" s="79"/>
      <c r="I54" s="79"/>
      <c r="J54" s="79"/>
      <c r="K54" s="79"/>
      <c r="L54" s="79"/>
      <c r="M54" s="79"/>
      <c r="N54" s="79"/>
      <c r="O54" s="79"/>
      <c r="P54" s="79"/>
    </row>
    <row r="55" spans="1:16" ht="12.75" customHeight="1" x14ac:dyDescent="0.2">
      <c r="A55" s="79"/>
      <c r="B55" s="76" t="s">
        <v>105</v>
      </c>
      <c r="C55" s="79"/>
      <c r="D55" s="79"/>
      <c r="E55" s="79"/>
      <c r="F55" s="79"/>
      <c r="G55" s="79"/>
      <c r="H55" s="79"/>
      <c r="I55" s="79"/>
      <c r="J55" s="79"/>
      <c r="K55" s="79"/>
      <c r="L55" s="79"/>
      <c r="M55" s="79"/>
      <c r="N55" s="79"/>
      <c r="O55" s="79"/>
      <c r="P55" s="79"/>
    </row>
    <row r="56" spans="1:16" ht="12.75" customHeight="1" x14ac:dyDescent="0.2">
      <c r="A56" s="79"/>
      <c r="B56" s="79"/>
      <c r="C56" s="79"/>
      <c r="D56" s="79"/>
      <c r="E56" s="79"/>
      <c r="F56" s="79"/>
      <c r="G56" s="79"/>
      <c r="H56" s="79"/>
      <c r="I56" s="79"/>
      <c r="J56" s="79"/>
      <c r="K56" s="79"/>
      <c r="L56" s="79"/>
      <c r="M56" s="79"/>
      <c r="N56" s="79"/>
      <c r="O56" s="79"/>
      <c r="P56" s="79"/>
    </row>
    <row r="57" spans="1:16" ht="12.75" customHeight="1" x14ac:dyDescent="0.2">
      <c r="A57" s="79"/>
      <c r="B57" s="79"/>
      <c r="C57" s="79"/>
      <c r="D57" s="79"/>
      <c r="E57" s="79"/>
      <c r="F57" s="79"/>
      <c r="G57" s="79"/>
      <c r="H57" s="79"/>
      <c r="I57" s="79"/>
      <c r="J57" s="79"/>
      <c r="K57" s="79"/>
      <c r="L57" s="79"/>
      <c r="M57" s="79"/>
      <c r="N57" s="79"/>
      <c r="O57" s="79"/>
      <c r="P57" s="79"/>
    </row>
    <row r="58" spans="1:16" ht="12.75" customHeight="1" x14ac:dyDescent="0.2">
      <c r="A58" s="79"/>
      <c r="B58" s="79"/>
      <c r="C58" s="79"/>
      <c r="D58" s="79"/>
      <c r="E58" s="79"/>
      <c r="F58" s="79"/>
      <c r="G58" s="79"/>
      <c r="H58" s="79"/>
      <c r="I58" s="79"/>
      <c r="J58" s="79"/>
      <c r="K58" s="79"/>
      <c r="L58" s="79"/>
      <c r="M58" s="79"/>
      <c r="N58" s="79"/>
      <c r="O58" s="79"/>
      <c r="P58" s="79"/>
    </row>
    <row r="59" spans="1:16" ht="12.75" customHeight="1" x14ac:dyDescent="0.2">
      <c r="A59" s="79"/>
      <c r="B59" s="79"/>
      <c r="C59" s="79"/>
      <c r="D59" s="79"/>
      <c r="E59" s="79"/>
      <c r="F59" s="79"/>
      <c r="G59" s="79"/>
      <c r="H59" s="79"/>
      <c r="I59" s="79"/>
      <c r="J59" s="79"/>
      <c r="K59" s="79"/>
      <c r="L59" s="79"/>
      <c r="M59" s="79"/>
      <c r="N59" s="79"/>
      <c r="O59" s="79"/>
      <c r="P59" s="79"/>
    </row>
    <row r="60" spans="1:16" ht="12.75" customHeight="1" x14ac:dyDescent="0.2">
      <c r="A60" s="79"/>
      <c r="B60" s="79"/>
      <c r="C60" s="79"/>
      <c r="D60" s="79"/>
      <c r="E60" s="79"/>
      <c r="F60" s="79"/>
      <c r="G60" s="79"/>
      <c r="H60" s="79"/>
      <c r="I60" s="79"/>
      <c r="J60" s="79"/>
      <c r="K60" s="79"/>
      <c r="L60" s="79"/>
      <c r="M60" s="79"/>
      <c r="N60" s="79"/>
      <c r="O60" s="79"/>
      <c r="P60" s="79"/>
    </row>
    <row r="61" spans="1:16" ht="12.75" customHeight="1" x14ac:dyDescent="0.2">
      <c r="A61" s="79"/>
      <c r="B61" s="79"/>
      <c r="C61" s="79"/>
      <c r="D61" s="79"/>
      <c r="E61" s="79"/>
      <c r="F61" s="79"/>
      <c r="G61" s="79"/>
      <c r="H61" s="79"/>
      <c r="I61" s="79"/>
      <c r="J61" s="79"/>
      <c r="K61" s="79"/>
      <c r="L61" s="79"/>
      <c r="M61" s="79"/>
      <c r="N61" s="79"/>
      <c r="O61" s="79"/>
      <c r="P61" s="79"/>
    </row>
    <row r="62" spans="1:16" ht="12.75" customHeight="1" x14ac:dyDescent="0.2">
      <c r="A62" s="79"/>
      <c r="B62" s="79"/>
      <c r="C62" s="79"/>
      <c r="D62" s="79"/>
      <c r="E62" s="79"/>
      <c r="F62" s="79"/>
      <c r="G62" s="79"/>
      <c r="H62" s="79"/>
      <c r="I62" s="79"/>
      <c r="J62" s="79"/>
      <c r="K62" s="79"/>
      <c r="L62" s="79"/>
      <c r="M62" s="79"/>
      <c r="N62" s="79"/>
      <c r="O62" s="79"/>
      <c r="P62" s="79"/>
    </row>
    <row r="63" spans="1:16" ht="12.75" customHeight="1" x14ac:dyDescent="0.2">
      <c r="A63" s="79"/>
      <c r="B63" s="79"/>
      <c r="C63" s="79"/>
      <c r="D63" s="79"/>
      <c r="E63" s="79"/>
      <c r="F63" s="79"/>
      <c r="G63" s="79"/>
      <c r="H63" s="79"/>
      <c r="I63" s="79"/>
      <c r="J63" s="79"/>
      <c r="K63" s="79"/>
      <c r="L63" s="79"/>
      <c r="M63" s="79"/>
      <c r="N63" s="79"/>
      <c r="O63" s="79"/>
      <c r="P63" s="79"/>
    </row>
    <row r="64" spans="1:16" ht="12.75" customHeight="1" x14ac:dyDescent="0.2">
      <c r="A64" s="79"/>
      <c r="B64" s="79"/>
      <c r="C64" s="79"/>
      <c r="D64" s="79"/>
      <c r="E64" s="79"/>
      <c r="F64" s="79"/>
      <c r="G64" s="79"/>
      <c r="H64" s="79"/>
      <c r="I64" s="79"/>
      <c r="J64" s="79"/>
      <c r="K64" s="79"/>
      <c r="L64" s="79"/>
      <c r="M64" s="79"/>
      <c r="N64" s="79"/>
      <c r="O64" s="79"/>
      <c r="P64" s="79"/>
    </row>
    <row r="65" spans="1:16" ht="12.75" customHeight="1" x14ac:dyDescent="0.2">
      <c r="A65" s="79"/>
      <c r="B65" s="79"/>
      <c r="C65" s="79"/>
      <c r="D65" s="79"/>
      <c r="E65" s="79"/>
      <c r="F65" s="79"/>
      <c r="G65" s="79"/>
      <c r="H65" s="79"/>
      <c r="I65" s="79"/>
      <c r="J65" s="79"/>
      <c r="K65" s="79"/>
      <c r="L65" s="79"/>
      <c r="M65" s="79"/>
      <c r="N65" s="79"/>
      <c r="O65" s="79"/>
      <c r="P65" s="79"/>
    </row>
    <row r="66" spans="1:16" ht="12.75" customHeight="1" x14ac:dyDescent="0.2">
      <c r="A66" s="79"/>
      <c r="B66" s="79"/>
      <c r="C66" s="79"/>
      <c r="D66" s="79"/>
      <c r="E66" s="79"/>
      <c r="F66" s="79"/>
      <c r="G66" s="79"/>
      <c r="H66" s="79"/>
      <c r="I66" s="79"/>
      <c r="J66" s="79"/>
      <c r="K66" s="79"/>
      <c r="L66" s="79"/>
      <c r="M66" s="79"/>
      <c r="N66" s="79"/>
      <c r="O66" s="79"/>
      <c r="P66" s="79"/>
    </row>
    <row r="67" spans="1:16" ht="12.75" customHeight="1" x14ac:dyDescent="0.2">
      <c r="A67" s="79"/>
      <c r="B67" s="79"/>
      <c r="C67" s="79"/>
      <c r="D67" s="79"/>
      <c r="E67" s="79"/>
      <c r="F67" s="79"/>
      <c r="G67" s="79"/>
      <c r="H67" s="79"/>
      <c r="I67" s="79"/>
      <c r="J67" s="79"/>
      <c r="K67" s="79"/>
      <c r="L67" s="79"/>
      <c r="M67" s="79"/>
      <c r="N67" s="79"/>
      <c r="O67" s="79"/>
      <c r="P67" s="79"/>
    </row>
    <row r="68" spans="1:16" ht="12.75" customHeight="1" x14ac:dyDescent="0.2">
      <c r="A68" s="79"/>
      <c r="B68" s="79"/>
      <c r="C68" s="79"/>
      <c r="D68" s="79"/>
      <c r="E68" s="79"/>
      <c r="F68" s="79"/>
      <c r="G68" s="79"/>
      <c r="H68" s="79"/>
      <c r="I68" s="79"/>
      <c r="J68" s="79"/>
      <c r="K68" s="79"/>
      <c r="L68" s="79"/>
      <c r="M68" s="79"/>
      <c r="N68" s="79"/>
      <c r="O68" s="79"/>
      <c r="P68" s="79"/>
    </row>
    <row r="69" spans="1:16" ht="12.75" customHeight="1" x14ac:dyDescent="0.2">
      <c r="A69" s="79"/>
      <c r="B69" s="79"/>
      <c r="C69" s="79"/>
      <c r="D69" s="79"/>
      <c r="E69" s="79"/>
      <c r="F69" s="79"/>
      <c r="G69" s="79"/>
      <c r="H69" s="79"/>
      <c r="I69" s="79"/>
      <c r="J69" s="79"/>
      <c r="K69" s="79"/>
      <c r="L69" s="79"/>
      <c r="M69" s="79"/>
      <c r="N69" s="79"/>
      <c r="O69" s="79"/>
      <c r="P69" s="79"/>
    </row>
    <row r="70" spans="1:16" ht="12.75" customHeight="1" x14ac:dyDescent="0.2">
      <c r="A70" s="79"/>
      <c r="B70" s="79"/>
      <c r="C70" s="79"/>
      <c r="D70" s="79"/>
      <c r="E70" s="79"/>
      <c r="F70" s="79"/>
      <c r="G70" s="79"/>
      <c r="H70" s="79"/>
      <c r="I70" s="79"/>
      <c r="J70" s="79"/>
      <c r="K70" s="79"/>
      <c r="L70" s="79"/>
      <c r="M70" s="79"/>
      <c r="N70" s="79"/>
      <c r="O70" s="79"/>
      <c r="P70" s="79"/>
    </row>
    <row r="71" spans="1:16" ht="12.75" customHeight="1" x14ac:dyDescent="0.2">
      <c r="A71" s="79"/>
      <c r="B71" s="79"/>
      <c r="C71" s="79"/>
      <c r="D71" s="79"/>
      <c r="E71" s="79"/>
      <c r="F71" s="79"/>
      <c r="G71" s="79"/>
      <c r="H71" s="79"/>
      <c r="I71" s="79"/>
      <c r="J71" s="79"/>
      <c r="K71" s="79"/>
      <c r="L71" s="79"/>
      <c r="M71" s="79"/>
      <c r="N71" s="79"/>
      <c r="O71" s="79"/>
      <c r="P71" s="79"/>
    </row>
    <row r="72" spans="1:16" ht="12.75" customHeight="1" x14ac:dyDescent="0.2">
      <c r="A72" s="79"/>
      <c r="B72" s="79"/>
      <c r="C72" s="79"/>
      <c r="D72" s="79"/>
      <c r="E72" s="79"/>
      <c r="F72" s="79"/>
      <c r="G72" s="79"/>
      <c r="H72" s="79"/>
      <c r="I72" s="79"/>
      <c r="J72" s="79"/>
      <c r="K72" s="79"/>
      <c r="L72" s="79"/>
      <c r="M72" s="79"/>
      <c r="N72" s="79"/>
      <c r="O72" s="79"/>
      <c r="P72" s="79"/>
    </row>
    <row r="73" spans="1:16" ht="12.75" customHeight="1" x14ac:dyDescent="0.2">
      <c r="A73" s="79"/>
      <c r="B73" s="79"/>
      <c r="C73" s="79"/>
      <c r="D73" s="79"/>
      <c r="E73" s="79"/>
      <c r="F73" s="79"/>
      <c r="G73" s="79"/>
      <c r="H73" s="79"/>
      <c r="I73" s="79"/>
      <c r="J73" s="79"/>
      <c r="K73" s="79"/>
      <c r="L73" s="79"/>
      <c r="M73" s="79"/>
      <c r="N73" s="79"/>
      <c r="O73" s="79"/>
      <c r="P73" s="79"/>
    </row>
    <row r="74" spans="1:16" ht="12.75" customHeight="1" x14ac:dyDescent="0.2">
      <c r="A74" s="79"/>
      <c r="B74" s="79"/>
      <c r="C74" s="79"/>
      <c r="D74" s="79"/>
      <c r="E74" s="79"/>
      <c r="F74" s="79"/>
      <c r="G74" s="79"/>
      <c r="H74" s="79"/>
      <c r="I74" s="79"/>
      <c r="J74" s="79"/>
      <c r="K74" s="79"/>
      <c r="L74" s="79"/>
      <c r="M74" s="79"/>
      <c r="N74" s="79"/>
      <c r="O74" s="79"/>
      <c r="P74" s="79"/>
    </row>
    <row r="75" spans="1:16" ht="12.75" customHeight="1" x14ac:dyDescent="0.2">
      <c r="A75" s="79"/>
      <c r="B75" s="79"/>
      <c r="C75" s="79"/>
      <c r="D75" s="79"/>
      <c r="E75" s="79"/>
      <c r="F75" s="79"/>
      <c r="G75" s="79"/>
      <c r="H75" s="79"/>
      <c r="I75" s="79"/>
      <c r="J75" s="79"/>
      <c r="K75" s="79"/>
      <c r="L75" s="79"/>
      <c r="M75" s="79"/>
      <c r="N75" s="79"/>
      <c r="O75" s="79"/>
      <c r="P75" s="79"/>
    </row>
    <row r="76" spans="1:16" ht="12.75" customHeight="1" x14ac:dyDescent="0.2">
      <c r="A76" s="79"/>
      <c r="B76" s="79"/>
      <c r="C76" s="79"/>
      <c r="D76" s="79"/>
      <c r="E76" s="79"/>
      <c r="F76" s="79"/>
      <c r="G76" s="79"/>
      <c r="H76" s="79"/>
      <c r="I76" s="79"/>
      <c r="J76" s="79"/>
      <c r="K76" s="79"/>
      <c r="L76" s="79"/>
      <c r="M76" s="79"/>
      <c r="N76" s="79"/>
      <c r="O76" s="79"/>
      <c r="P76" s="79"/>
    </row>
    <row r="77" spans="1:16" ht="12.75" customHeight="1" x14ac:dyDescent="0.2">
      <c r="A77" s="79"/>
      <c r="B77" s="79"/>
      <c r="C77" s="79"/>
      <c r="D77" s="79"/>
      <c r="E77" s="79"/>
      <c r="F77" s="79"/>
      <c r="G77" s="79"/>
      <c r="H77" s="79"/>
      <c r="I77" s="79"/>
      <c r="J77" s="79"/>
      <c r="K77" s="79"/>
      <c r="L77" s="79"/>
      <c r="M77" s="79"/>
      <c r="N77" s="79"/>
      <c r="O77" s="79"/>
      <c r="P77" s="79"/>
    </row>
    <row r="78" spans="1:16" ht="12.75" customHeight="1" x14ac:dyDescent="0.2">
      <c r="A78" s="79"/>
      <c r="B78" s="79"/>
      <c r="C78" s="79"/>
      <c r="D78" s="79"/>
      <c r="E78" s="79"/>
      <c r="F78" s="79"/>
      <c r="G78" s="79"/>
      <c r="H78" s="79"/>
      <c r="I78" s="79"/>
      <c r="J78" s="79"/>
      <c r="K78" s="79"/>
      <c r="L78" s="79"/>
      <c r="M78" s="79"/>
      <c r="N78" s="79"/>
      <c r="O78" s="79"/>
      <c r="P78" s="79"/>
    </row>
    <row r="79" spans="1:16" ht="12.75" customHeight="1" x14ac:dyDescent="0.2">
      <c r="A79" s="79"/>
      <c r="B79" s="79"/>
      <c r="C79" s="79"/>
      <c r="D79" s="79"/>
      <c r="E79" s="79"/>
      <c r="F79" s="79"/>
      <c r="G79" s="79"/>
      <c r="H79" s="79"/>
      <c r="I79" s="79"/>
      <c r="J79" s="79"/>
      <c r="K79" s="79"/>
      <c r="L79" s="79"/>
      <c r="M79" s="79"/>
      <c r="N79" s="79"/>
      <c r="O79" s="79"/>
      <c r="P79" s="79"/>
    </row>
    <row r="80" spans="1:16" ht="12.75" customHeight="1" x14ac:dyDescent="0.2">
      <c r="A80" s="79"/>
      <c r="B80" s="79"/>
      <c r="C80" s="79"/>
      <c r="D80" s="79"/>
      <c r="E80" s="79"/>
      <c r="F80" s="79"/>
      <c r="G80" s="79"/>
      <c r="H80" s="79"/>
      <c r="I80" s="79"/>
      <c r="J80" s="79"/>
      <c r="K80" s="79"/>
      <c r="L80" s="79"/>
      <c r="M80" s="79"/>
      <c r="N80" s="79"/>
      <c r="O80" s="79"/>
      <c r="P80" s="79"/>
    </row>
    <row r="81" spans="1:16" ht="12.75" customHeight="1" x14ac:dyDescent="0.2">
      <c r="A81" s="79"/>
      <c r="B81" s="79"/>
      <c r="C81" s="79"/>
      <c r="D81" s="79"/>
      <c r="E81" s="79"/>
      <c r="F81" s="79"/>
      <c r="G81" s="79"/>
      <c r="H81" s="79"/>
      <c r="I81" s="79"/>
      <c r="J81" s="79"/>
      <c r="K81" s="79"/>
      <c r="L81" s="79"/>
      <c r="M81" s="79"/>
      <c r="N81" s="79"/>
      <c r="O81" s="79"/>
      <c r="P81" s="79"/>
    </row>
    <row r="82" spans="1:16" ht="12.75" customHeight="1" x14ac:dyDescent="0.2">
      <c r="A82" s="79"/>
      <c r="B82" s="79"/>
      <c r="C82" s="79"/>
      <c r="D82" s="79"/>
      <c r="E82" s="79"/>
      <c r="F82" s="79"/>
      <c r="G82" s="79"/>
      <c r="H82" s="79"/>
      <c r="I82" s="79"/>
      <c r="J82" s="79"/>
      <c r="K82" s="79"/>
      <c r="L82" s="79"/>
      <c r="M82" s="79"/>
      <c r="N82" s="79"/>
      <c r="O82" s="79"/>
      <c r="P82" s="79"/>
    </row>
    <row r="83" spans="1:16" ht="12.75" customHeight="1" x14ac:dyDescent="0.2">
      <c r="A83" s="79"/>
      <c r="B83" s="79"/>
      <c r="C83" s="79"/>
      <c r="D83" s="79"/>
      <c r="E83" s="79"/>
      <c r="F83" s="79"/>
      <c r="G83" s="79"/>
      <c r="H83" s="79"/>
      <c r="I83" s="79"/>
      <c r="J83" s="79"/>
      <c r="K83" s="79"/>
      <c r="L83" s="79"/>
      <c r="M83" s="79"/>
      <c r="N83" s="79"/>
      <c r="O83" s="79"/>
      <c r="P83" s="79"/>
    </row>
    <row r="84" spans="1:16" ht="12.75" customHeight="1" x14ac:dyDescent="0.2">
      <c r="A84" s="79"/>
      <c r="B84" s="79"/>
      <c r="C84" s="79"/>
      <c r="D84" s="79"/>
      <c r="E84" s="79"/>
      <c r="F84" s="79"/>
      <c r="G84" s="79"/>
      <c r="H84" s="79"/>
      <c r="I84" s="79"/>
      <c r="J84" s="79"/>
      <c r="K84" s="79"/>
      <c r="L84" s="79"/>
      <c r="M84" s="79"/>
      <c r="N84" s="79"/>
      <c r="O84" s="79"/>
      <c r="P84" s="79"/>
    </row>
    <row r="85" spans="1:16" ht="12.75" customHeight="1" x14ac:dyDescent="0.2">
      <c r="A85" s="79"/>
      <c r="B85" s="79"/>
      <c r="C85" s="79"/>
      <c r="D85" s="79"/>
      <c r="E85" s="79"/>
      <c r="F85" s="79"/>
      <c r="G85" s="79"/>
      <c r="H85" s="79"/>
      <c r="I85" s="79"/>
      <c r="J85" s="79"/>
      <c r="K85" s="79"/>
      <c r="L85" s="79"/>
      <c r="M85" s="79"/>
      <c r="N85" s="79"/>
      <c r="O85" s="79"/>
      <c r="P85" s="79"/>
    </row>
    <row r="86" spans="1:16" ht="12.75" customHeight="1" x14ac:dyDescent="0.2">
      <c r="A86" s="79"/>
      <c r="B86" s="79"/>
      <c r="C86" s="79"/>
      <c r="D86" s="79"/>
      <c r="E86" s="79"/>
      <c r="F86" s="79"/>
      <c r="G86" s="79"/>
      <c r="H86" s="79"/>
      <c r="I86" s="79"/>
      <c r="J86" s="79"/>
      <c r="K86" s="79"/>
      <c r="L86" s="79"/>
      <c r="M86" s="79"/>
      <c r="N86" s="79"/>
      <c r="O86" s="79"/>
      <c r="P86" s="79"/>
    </row>
    <row r="87" spans="1:16" ht="12.75" customHeight="1" x14ac:dyDescent="0.2">
      <c r="A87" s="79"/>
      <c r="B87" s="79"/>
      <c r="C87" s="79"/>
      <c r="D87" s="79"/>
      <c r="E87" s="79"/>
      <c r="F87" s="79"/>
      <c r="G87" s="79"/>
      <c r="H87" s="79"/>
      <c r="I87" s="79"/>
      <c r="J87" s="79"/>
      <c r="K87" s="79"/>
      <c r="L87" s="79"/>
      <c r="M87" s="79"/>
      <c r="N87" s="79"/>
      <c r="O87" s="79"/>
      <c r="P87" s="79"/>
    </row>
    <row r="88" spans="1:16" ht="12.75" customHeight="1" x14ac:dyDescent="0.2">
      <c r="A88" s="79"/>
      <c r="B88" s="79"/>
      <c r="C88" s="79"/>
      <c r="D88" s="79"/>
      <c r="E88" s="79"/>
      <c r="F88" s="79"/>
      <c r="G88" s="79"/>
      <c r="H88" s="79"/>
      <c r="I88" s="79"/>
      <c r="J88" s="79"/>
      <c r="K88" s="79"/>
      <c r="L88" s="79"/>
      <c r="M88" s="79"/>
      <c r="N88" s="79"/>
      <c r="O88" s="79"/>
      <c r="P88" s="79"/>
    </row>
    <row r="89" spans="1:16" ht="12.75" customHeight="1" x14ac:dyDescent="0.2">
      <c r="A89" s="79"/>
      <c r="B89" s="79"/>
      <c r="C89" s="79"/>
      <c r="D89" s="79"/>
      <c r="E89" s="79"/>
      <c r="F89" s="79"/>
      <c r="G89" s="79"/>
      <c r="H89" s="79"/>
      <c r="I89" s="79"/>
      <c r="J89" s="79"/>
      <c r="K89" s="79"/>
      <c r="L89" s="79"/>
      <c r="M89" s="79"/>
      <c r="N89" s="79"/>
      <c r="O89" s="79"/>
      <c r="P89" s="79"/>
    </row>
    <row r="90" spans="1:16" ht="12.75" customHeight="1" x14ac:dyDescent="0.2">
      <c r="A90" s="79"/>
      <c r="B90" s="79"/>
      <c r="C90" s="79"/>
      <c r="D90" s="79"/>
      <c r="E90" s="79"/>
      <c r="F90" s="79"/>
      <c r="G90" s="79"/>
      <c r="H90" s="79"/>
      <c r="I90" s="79"/>
      <c r="J90" s="79"/>
      <c r="K90" s="79"/>
      <c r="L90" s="79"/>
      <c r="M90" s="79"/>
      <c r="N90" s="79"/>
      <c r="O90" s="79"/>
      <c r="P90" s="79"/>
    </row>
    <row r="91" spans="1:16" ht="12.75" customHeight="1" x14ac:dyDescent="0.2">
      <c r="A91" s="79"/>
      <c r="B91" s="79"/>
      <c r="C91" s="79"/>
      <c r="D91" s="79"/>
      <c r="E91" s="79"/>
      <c r="F91" s="79"/>
      <c r="G91" s="79"/>
      <c r="H91" s="79"/>
      <c r="I91" s="79"/>
      <c r="J91" s="79"/>
      <c r="K91" s="79"/>
      <c r="L91" s="79"/>
      <c r="M91" s="79"/>
      <c r="N91" s="79"/>
      <c r="O91" s="79"/>
      <c r="P91" s="79"/>
    </row>
    <row r="92" spans="1:16" ht="12.75" customHeight="1" x14ac:dyDescent="0.2">
      <c r="A92" s="79"/>
      <c r="B92" s="79"/>
      <c r="C92" s="79"/>
      <c r="D92" s="79"/>
      <c r="E92" s="79"/>
      <c r="F92" s="79"/>
      <c r="G92" s="79"/>
      <c r="H92" s="79"/>
      <c r="I92" s="79"/>
      <c r="J92" s="79"/>
      <c r="K92" s="79"/>
      <c r="L92" s="79"/>
      <c r="M92" s="79"/>
      <c r="N92" s="79"/>
      <c r="O92" s="79"/>
      <c r="P92" s="79"/>
    </row>
    <row r="93" spans="1:16" ht="12.75" customHeight="1" x14ac:dyDescent="0.2">
      <c r="A93" s="79"/>
      <c r="B93" s="79"/>
      <c r="C93" s="79"/>
      <c r="D93" s="79"/>
      <c r="E93" s="79"/>
      <c r="F93" s="79"/>
      <c r="G93" s="79"/>
      <c r="H93" s="79"/>
      <c r="I93" s="79"/>
      <c r="J93" s="79"/>
      <c r="K93" s="79"/>
      <c r="L93" s="79"/>
      <c r="M93" s="79"/>
      <c r="N93" s="79"/>
      <c r="O93" s="79"/>
      <c r="P93" s="79"/>
    </row>
    <row r="94" spans="1:16" ht="12.75" customHeight="1" x14ac:dyDescent="0.2">
      <c r="A94" s="79"/>
      <c r="B94" s="79"/>
      <c r="C94" s="79"/>
      <c r="D94" s="79"/>
      <c r="E94" s="79"/>
      <c r="F94" s="79"/>
      <c r="G94" s="79"/>
      <c r="H94" s="79"/>
      <c r="I94" s="79"/>
      <c r="J94" s="79"/>
      <c r="K94" s="79"/>
      <c r="L94" s="79"/>
      <c r="M94" s="79"/>
      <c r="N94" s="79"/>
      <c r="O94" s="79"/>
      <c r="P94" s="79"/>
    </row>
    <row r="95" spans="1:16" ht="12.75" customHeight="1" x14ac:dyDescent="0.2">
      <c r="A95" s="79"/>
      <c r="B95" s="79"/>
      <c r="C95" s="79"/>
      <c r="D95" s="79"/>
      <c r="E95" s="79"/>
      <c r="F95" s="79"/>
      <c r="G95" s="79"/>
      <c r="H95" s="79"/>
      <c r="I95" s="79"/>
      <c r="J95" s="79"/>
      <c r="K95" s="79"/>
      <c r="L95" s="79"/>
      <c r="M95" s="79"/>
      <c r="N95" s="79"/>
      <c r="O95" s="79"/>
      <c r="P95" s="79"/>
    </row>
    <row r="96" spans="1:16" ht="12.75" customHeight="1" x14ac:dyDescent="0.2">
      <c r="A96" s="79"/>
      <c r="B96" s="79"/>
      <c r="C96" s="79"/>
      <c r="D96" s="79"/>
      <c r="E96" s="79"/>
      <c r="F96" s="79"/>
      <c r="G96" s="79"/>
      <c r="H96" s="79"/>
      <c r="I96" s="79"/>
      <c r="J96" s="79"/>
      <c r="K96" s="79"/>
      <c r="L96" s="79"/>
      <c r="M96" s="79"/>
      <c r="N96" s="79"/>
      <c r="O96" s="79"/>
      <c r="P96" s="79"/>
    </row>
    <row r="97" spans="1:16" ht="12.75" customHeight="1" x14ac:dyDescent="0.2">
      <c r="A97" s="79"/>
      <c r="B97" s="79"/>
      <c r="C97" s="79"/>
      <c r="D97" s="79"/>
      <c r="E97" s="79"/>
      <c r="F97" s="79"/>
      <c r="G97" s="79"/>
      <c r="H97" s="79"/>
      <c r="I97" s="79"/>
      <c r="J97" s="79"/>
      <c r="K97" s="79"/>
      <c r="L97" s="79"/>
      <c r="M97" s="79"/>
      <c r="N97" s="79"/>
      <c r="O97" s="79"/>
      <c r="P97" s="79"/>
    </row>
    <row r="98" spans="1:16" ht="12.75" customHeight="1" x14ac:dyDescent="0.2">
      <c r="A98" s="79"/>
      <c r="B98" s="79"/>
      <c r="C98" s="79"/>
      <c r="D98" s="79"/>
      <c r="E98" s="79"/>
      <c r="F98" s="79"/>
      <c r="G98" s="79"/>
      <c r="H98" s="79"/>
      <c r="I98" s="79"/>
      <c r="J98" s="79"/>
      <c r="K98" s="79"/>
      <c r="L98" s="79"/>
      <c r="M98" s="79"/>
      <c r="N98" s="79"/>
      <c r="O98" s="79"/>
      <c r="P98" s="79"/>
    </row>
    <row r="99" spans="1:16" ht="12.75" customHeight="1" x14ac:dyDescent="0.2">
      <c r="A99" s="79"/>
      <c r="B99" s="79"/>
      <c r="C99" s="79"/>
      <c r="D99" s="79"/>
      <c r="E99" s="79"/>
      <c r="F99" s="79"/>
      <c r="G99" s="79"/>
      <c r="H99" s="79"/>
      <c r="I99" s="79"/>
      <c r="J99" s="79"/>
      <c r="K99" s="79"/>
      <c r="L99" s="79"/>
      <c r="M99" s="79"/>
      <c r="N99" s="79"/>
      <c r="O99" s="79"/>
      <c r="P99" s="79"/>
    </row>
    <row r="100" spans="1:16" ht="12.75" customHeight="1" x14ac:dyDescent="0.2">
      <c r="A100" s="79"/>
      <c r="B100" s="79"/>
      <c r="C100" s="79"/>
      <c r="D100" s="79"/>
      <c r="E100" s="79"/>
      <c r="F100" s="79"/>
      <c r="G100" s="79"/>
      <c r="H100" s="79"/>
      <c r="I100" s="79"/>
      <c r="J100" s="79"/>
      <c r="K100" s="79"/>
      <c r="L100" s="79"/>
      <c r="M100" s="79"/>
      <c r="N100" s="79"/>
      <c r="O100" s="79"/>
      <c r="P100" s="79"/>
    </row>
    <row r="101" spans="1:16" ht="12.75" customHeight="1" x14ac:dyDescent="0.2">
      <c r="A101" s="79"/>
      <c r="B101" s="79"/>
      <c r="C101" s="79"/>
      <c r="D101" s="79"/>
      <c r="E101" s="79"/>
      <c r="F101" s="79"/>
      <c r="G101" s="79"/>
      <c r="H101" s="79"/>
      <c r="I101" s="79"/>
      <c r="J101" s="79"/>
      <c r="K101" s="79"/>
      <c r="L101" s="79"/>
      <c r="M101" s="79"/>
      <c r="N101" s="79"/>
      <c r="O101" s="79"/>
      <c r="P101" s="79"/>
    </row>
    <row r="102" spans="1:16" ht="12.75" customHeight="1" x14ac:dyDescent="0.2">
      <c r="A102" s="79"/>
      <c r="B102" s="79"/>
      <c r="C102" s="79"/>
      <c r="D102" s="79"/>
      <c r="E102" s="79"/>
      <c r="F102" s="79"/>
      <c r="G102" s="79"/>
      <c r="H102" s="79"/>
      <c r="I102" s="79"/>
      <c r="J102" s="79"/>
      <c r="K102" s="79"/>
      <c r="L102" s="79"/>
      <c r="M102" s="79"/>
      <c r="N102" s="79"/>
      <c r="O102" s="79"/>
      <c r="P102" s="79"/>
    </row>
    <row r="103" spans="1:16" ht="12.75" customHeight="1" x14ac:dyDescent="0.2">
      <c r="A103" s="79"/>
      <c r="B103" s="79"/>
      <c r="C103" s="79"/>
      <c r="D103" s="79"/>
      <c r="E103" s="79"/>
      <c r="F103" s="79"/>
      <c r="G103" s="79"/>
      <c r="H103" s="79"/>
      <c r="I103" s="79"/>
      <c r="J103" s="79"/>
      <c r="K103" s="79"/>
      <c r="L103" s="79"/>
      <c r="M103" s="79"/>
      <c r="N103" s="79"/>
      <c r="O103" s="79"/>
      <c r="P103" s="79"/>
    </row>
    <row r="104" spans="1:16" ht="12.75" customHeight="1" x14ac:dyDescent="0.2">
      <c r="A104" s="79"/>
      <c r="B104" s="79"/>
      <c r="C104" s="79"/>
      <c r="D104" s="79"/>
      <c r="E104" s="79"/>
      <c r="F104" s="79"/>
      <c r="G104" s="79"/>
      <c r="H104" s="79"/>
      <c r="I104" s="79"/>
      <c r="J104" s="79"/>
      <c r="K104" s="79"/>
      <c r="L104" s="79"/>
      <c r="M104" s="79"/>
      <c r="N104" s="79"/>
      <c r="O104" s="79"/>
      <c r="P104" s="79"/>
    </row>
    <row r="105" spans="1:16" ht="12.75" customHeight="1" x14ac:dyDescent="0.2">
      <c r="A105" s="79"/>
      <c r="B105" s="79"/>
      <c r="C105" s="79"/>
      <c r="D105" s="79"/>
      <c r="E105" s="79"/>
      <c r="F105" s="79"/>
      <c r="G105" s="79"/>
      <c r="H105" s="79"/>
      <c r="I105" s="79"/>
      <c r="J105" s="79"/>
      <c r="K105" s="79"/>
      <c r="L105" s="79"/>
      <c r="M105" s="79"/>
      <c r="N105" s="79"/>
      <c r="O105" s="79"/>
      <c r="P105" s="79"/>
    </row>
    <row r="106" spans="1:16" ht="12.75" customHeight="1" x14ac:dyDescent="0.2">
      <c r="A106" s="79"/>
      <c r="B106" s="79"/>
      <c r="C106" s="79"/>
      <c r="D106" s="79"/>
      <c r="E106" s="79"/>
      <c r="F106" s="79"/>
      <c r="G106" s="79"/>
      <c r="H106" s="79"/>
      <c r="I106" s="79"/>
      <c r="J106" s="79"/>
      <c r="K106" s="79"/>
      <c r="L106" s="79"/>
      <c r="M106" s="79"/>
      <c r="N106" s="79"/>
      <c r="O106" s="79"/>
      <c r="P106" s="79"/>
    </row>
    <row r="107" spans="1:16" ht="12.75" customHeight="1" x14ac:dyDescent="0.2">
      <c r="A107" s="79"/>
      <c r="B107" s="79"/>
      <c r="C107" s="79"/>
      <c r="D107" s="79"/>
      <c r="E107" s="79"/>
      <c r="F107" s="79"/>
      <c r="G107" s="79"/>
      <c r="H107" s="79"/>
      <c r="I107" s="79"/>
      <c r="J107" s="79"/>
      <c r="K107" s="79"/>
      <c r="L107" s="79"/>
      <c r="M107" s="79"/>
      <c r="N107" s="79"/>
      <c r="O107" s="79"/>
      <c r="P107" s="79"/>
    </row>
    <row r="108" spans="1:16" ht="12.75" customHeight="1" x14ac:dyDescent="0.2">
      <c r="A108" s="79"/>
      <c r="B108" s="79"/>
      <c r="C108" s="79"/>
      <c r="D108" s="79"/>
      <c r="E108" s="79"/>
      <c r="F108" s="79"/>
      <c r="G108" s="79"/>
      <c r="H108" s="79"/>
      <c r="I108" s="79"/>
      <c r="J108" s="79"/>
      <c r="K108" s="79"/>
      <c r="L108" s="79"/>
      <c r="M108" s="79"/>
      <c r="N108" s="79"/>
      <c r="O108" s="79"/>
      <c r="P108" s="79"/>
    </row>
    <row r="109" spans="1:16" ht="12.75" customHeight="1" x14ac:dyDescent="0.2">
      <c r="A109" s="79"/>
      <c r="B109" s="79"/>
      <c r="C109" s="79"/>
      <c r="D109" s="79"/>
      <c r="E109" s="79"/>
      <c r="F109" s="79"/>
      <c r="G109" s="79"/>
      <c r="H109" s="79"/>
      <c r="I109" s="79"/>
      <c r="J109" s="79"/>
      <c r="K109" s="79"/>
      <c r="L109" s="79"/>
      <c r="M109" s="79"/>
      <c r="N109" s="79"/>
      <c r="O109" s="79"/>
      <c r="P109" s="79"/>
    </row>
    <row r="110" spans="1:16" ht="12.75" customHeight="1" x14ac:dyDescent="0.2">
      <c r="A110" s="79"/>
      <c r="B110" s="79"/>
      <c r="C110" s="79"/>
      <c r="D110" s="79"/>
      <c r="E110" s="79"/>
      <c r="F110" s="79"/>
      <c r="G110" s="79"/>
      <c r="H110" s="79"/>
      <c r="I110" s="79"/>
      <c r="J110" s="79"/>
      <c r="K110" s="79"/>
      <c r="L110" s="79"/>
      <c r="M110" s="79"/>
      <c r="N110" s="79"/>
      <c r="O110" s="79"/>
      <c r="P110" s="79"/>
    </row>
    <row r="111" spans="1:16" ht="12.75" customHeight="1" x14ac:dyDescent="0.2">
      <c r="A111" s="79"/>
      <c r="B111" s="79"/>
      <c r="C111" s="79"/>
      <c r="D111" s="79"/>
      <c r="E111" s="79"/>
      <c r="F111" s="79"/>
      <c r="G111" s="79"/>
      <c r="H111" s="79"/>
      <c r="I111" s="79"/>
      <c r="J111" s="79"/>
      <c r="K111" s="79"/>
      <c r="L111" s="79"/>
      <c r="M111" s="79"/>
      <c r="N111" s="79"/>
      <c r="O111" s="79"/>
      <c r="P111" s="79"/>
    </row>
    <row r="112" spans="1:16" ht="12.75" customHeight="1" x14ac:dyDescent="0.2">
      <c r="A112" s="79"/>
      <c r="B112" s="79"/>
      <c r="C112" s="79"/>
      <c r="D112" s="79"/>
      <c r="E112" s="79"/>
      <c r="F112" s="79"/>
      <c r="G112" s="79"/>
      <c r="H112" s="79"/>
      <c r="I112" s="79"/>
      <c r="J112" s="79"/>
      <c r="K112" s="79"/>
      <c r="L112" s="79"/>
      <c r="M112" s="79"/>
      <c r="N112" s="79"/>
      <c r="O112" s="79"/>
      <c r="P112" s="79"/>
    </row>
    <row r="113" spans="1:16" ht="12.75" customHeight="1" x14ac:dyDescent="0.2">
      <c r="A113" s="79"/>
      <c r="B113" s="79"/>
      <c r="C113" s="79"/>
      <c r="D113" s="79"/>
      <c r="E113" s="79"/>
      <c r="F113" s="79"/>
      <c r="G113" s="79"/>
      <c r="H113" s="79"/>
      <c r="I113" s="79"/>
      <c r="J113" s="79"/>
      <c r="K113" s="79"/>
      <c r="L113" s="79"/>
      <c r="M113" s="79"/>
      <c r="N113" s="79"/>
      <c r="O113" s="79"/>
      <c r="P113" s="79"/>
    </row>
    <row r="114" spans="1:16" ht="12.75" customHeight="1" x14ac:dyDescent="0.2">
      <c r="A114" s="79"/>
      <c r="B114" s="79"/>
      <c r="C114" s="79"/>
      <c r="D114" s="79"/>
      <c r="E114" s="79"/>
      <c r="F114" s="79"/>
      <c r="G114" s="79"/>
      <c r="H114" s="79"/>
      <c r="I114" s="79"/>
      <c r="J114" s="79"/>
      <c r="K114" s="79"/>
      <c r="L114" s="79"/>
      <c r="M114" s="79"/>
      <c r="N114" s="79"/>
      <c r="O114" s="79"/>
      <c r="P114" s="79"/>
    </row>
    <row r="115" spans="1:16" ht="12.75" customHeight="1" x14ac:dyDescent="0.2">
      <c r="A115" s="79"/>
      <c r="B115" s="79"/>
      <c r="C115" s="79"/>
      <c r="D115" s="79"/>
      <c r="E115" s="79"/>
      <c r="F115" s="79"/>
      <c r="G115" s="79"/>
      <c r="H115" s="79"/>
      <c r="I115" s="79"/>
      <c r="J115" s="79"/>
      <c r="K115" s="79"/>
      <c r="L115" s="79"/>
      <c r="M115" s="79"/>
      <c r="N115" s="79"/>
      <c r="O115" s="79"/>
      <c r="P115" s="79"/>
    </row>
    <row r="116" spans="1:16" ht="12.75" customHeight="1" x14ac:dyDescent="0.2">
      <c r="A116" s="79"/>
      <c r="B116" s="79"/>
      <c r="C116" s="79"/>
      <c r="D116" s="79"/>
      <c r="E116" s="79"/>
      <c r="F116" s="79"/>
      <c r="G116" s="79"/>
      <c r="H116" s="79"/>
      <c r="I116" s="79"/>
      <c r="J116" s="79"/>
      <c r="K116" s="79"/>
      <c r="L116" s="79"/>
      <c r="M116" s="79"/>
      <c r="N116" s="79"/>
      <c r="O116" s="79"/>
      <c r="P116" s="79"/>
    </row>
    <row r="117" spans="1:16" ht="12.75" customHeight="1" x14ac:dyDescent="0.2">
      <c r="A117" s="79"/>
      <c r="B117" s="79"/>
      <c r="C117" s="79"/>
      <c r="D117" s="79"/>
      <c r="E117" s="79"/>
      <c r="F117" s="79"/>
      <c r="G117" s="79"/>
      <c r="H117" s="79"/>
      <c r="I117" s="79"/>
      <c r="J117" s="79"/>
      <c r="K117" s="79"/>
      <c r="L117" s="79"/>
      <c r="M117" s="79"/>
      <c r="N117" s="79"/>
      <c r="O117" s="79"/>
      <c r="P117" s="79"/>
    </row>
    <row r="118" spans="1:16" ht="12.75" customHeight="1" x14ac:dyDescent="0.2">
      <c r="A118" s="79"/>
      <c r="B118" s="79"/>
      <c r="C118" s="79"/>
      <c r="D118" s="79"/>
      <c r="E118" s="79"/>
      <c r="F118" s="79"/>
      <c r="G118" s="79"/>
      <c r="H118" s="79"/>
      <c r="I118" s="79"/>
      <c r="J118" s="79"/>
      <c r="K118" s="79"/>
      <c r="L118" s="79"/>
      <c r="M118" s="79"/>
      <c r="N118" s="79"/>
      <c r="O118" s="79"/>
      <c r="P118" s="79"/>
    </row>
    <row r="119" spans="1:16" ht="12.75" customHeight="1" x14ac:dyDescent="0.2">
      <c r="A119" s="79"/>
      <c r="B119" s="79"/>
      <c r="C119" s="79"/>
      <c r="D119" s="79"/>
      <c r="E119" s="79"/>
      <c r="F119" s="79"/>
      <c r="G119" s="79"/>
      <c r="H119" s="79"/>
      <c r="I119" s="79"/>
      <c r="J119" s="79"/>
      <c r="K119" s="79"/>
      <c r="L119" s="79"/>
      <c r="M119" s="79"/>
      <c r="N119" s="79"/>
      <c r="O119" s="79"/>
      <c r="P119" s="79"/>
    </row>
    <row r="120" spans="1:16" ht="12.75" customHeight="1" x14ac:dyDescent="0.2">
      <c r="A120" s="79"/>
      <c r="B120" s="79"/>
      <c r="C120" s="79"/>
      <c r="D120" s="79"/>
      <c r="E120" s="79"/>
      <c r="F120" s="79"/>
      <c r="G120" s="79"/>
      <c r="H120" s="79"/>
      <c r="I120" s="79"/>
      <c r="J120" s="79"/>
      <c r="K120" s="79"/>
      <c r="L120" s="79"/>
      <c r="M120" s="79"/>
      <c r="N120" s="79"/>
      <c r="O120" s="79"/>
      <c r="P120" s="79"/>
    </row>
    <row r="121" spans="1:16" ht="12.75" customHeight="1" x14ac:dyDescent="0.2">
      <c r="A121" s="79"/>
      <c r="B121" s="79"/>
      <c r="C121" s="79"/>
      <c r="D121" s="79"/>
      <c r="E121" s="79"/>
      <c r="F121" s="79"/>
      <c r="G121" s="79"/>
      <c r="H121" s="79"/>
      <c r="I121" s="79"/>
      <c r="J121" s="79"/>
      <c r="K121" s="79"/>
      <c r="L121" s="79"/>
      <c r="M121" s="79"/>
      <c r="N121" s="79"/>
      <c r="O121" s="79"/>
      <c r="P121" s="79"/>
    </row>
    <row r="122" spans="1:16" ht="12.75" customHeight="1" x14ac:dyDescent="0.2">
      <c r="A122" s="79"/>
      <c r="B122" s="79"/>
      <c r="C122" s="79"/>
      <c r="D122" s="79"/>
      <c r="E122" s="79"/>
      <c r="F122" s="79"/>
      <c r="G122" s="79"/>
      <c r="H122" s="79"/>
      <c r="I122" s="79"/>
      <c r="J122" s="79"/>
      <c r="K122" s="79"/>
      <c r="L122" s="79"/>
      <c r="M122" s="79"/>
      <c r="N122" s="79"/>
      <c r="O122" s="79"/>
      <c r="P122" s="79"/>
    </row>
    <row r="123" spans="1:16" ht="12.75" customHeight="1" x14ac:dyDescent="0.2">
      <c r="A123" s="79"/>
      <c r="B123" s="79"/>
      <c r="C123" s="79"/>
      <c r="D123" s="79"/>
      <c r="E123" s="79"/>
      <c r="F123" s="79"/>
      <c r="G123" s="79"/>
      <c r="H123" s="79"/>
      <c r="I123" s="79"/>
      <c r="J123" s="79"/>
      <c r="K123" s="79"/>
      <c r="L123" s="79"/>
      <c r="M123" s="79"/>
      <c r="N123" s="79"/>
      <c r="O123" s="79"/>
      <c r="P123" s="79"/>
    </row>
    <row r="124" spans="1:16" ht="12.75" customHeight="1" x14ac:dyDescent="0.2">
      <c r="A124" s="79"/>
      <c r="B124" s="79"/>
      <c r="C124" s="79"/>
      <c r="D124" s="79"/>
      <c r="E124" s="79"/>
      <c r="F124" s="79"/>
      <c r="G124" s="79"/>
      <c r="H124" s="79"/>
      <c r="I124" s="79"/>
      <c r="J124" s="79"/>
      <c r="K124" s="79"/>
      <c r="L124" s="79"/>
      <c r="M124" s="79"/>
      <c r="N124" s="79"/>
      <c r="O124" s="79"/>
      <c r="P124" s="79"/>
    </row>
    <row r="125" spans="1:16" ht="12.75" customHeight="1" x14ac:dyDescent="0.2">
      <c r="A125" s="79"/>
      <c r="B125" s="79"/>
      <c r="C125" s="79"/>
      <c r="D125" s="79"/>
      <c r="E125" s="79"/>
      <c r="F125" s="79"/>
      <c r="G125" s="79"/>
      <c r="H125" s="79"/>
      <c r="I125" s="79"/>
      <c r="J125" s="79"/>
      <c r="K125" s="79"/>
      <c r="L125" s="79"/>
      <c r="M125" s="79"/>
      <c r="N125" s="79"/>
      <c r="O125" s="79"/>
      <c r="P125" s="79"/>
    </row>
    <row r="126" spans="1:16" ht="12.75" customHeight="1" x14ac:dyDescent="0.2">
      <c r="A126" s="79"/>
      <c r="B126" s="79"/>
      <c r="C126" s="79"/>
      <c r="D126" s="79"/>
      <c r="E126" s="79"/>
      <c r="F126" s="79"/>
      <c r="G126" s="79"/>
      <c r="H126" s="79"/>
      <c r="I126" s="79"/>
      <c r="J126" s="79"/>
      <c r="K126" s="79"/>
      <c r="L126" s="79"/>
      <c r="M126" s="79"/>
      <c r="N126" s="79"/>
      <c r="O126" s="79"/>
      <c r="P126" s="79"/>
    </row>
    <row r="127" spans="1:16" ht="12.75" customHeight="1" x14ac:dyDescent="0.2">
      <c r="A127" s="79"/>
      <c r="B127" s="79"/>
      <c r="C127" s="79"/>
      <c r="D127" s="79"/>
      <c r="E127" s="79"/>
      <c r="F127" s="79"/>
      <c r="G127" s="79"/>
      <c r="H127" s="79"/>
      <c r="I127" s="79"/>
      <c r="J127" s="79"/>
      <c r="K127" s="79"/>
      <c r="L127" s="79"/>
      <c r="M127" s="79"/>
      <c r="N127" s="79"/>
      <c r="O127" s="79"/>
      <c r="P127" s="79"/>
    </row>
    <row r="128" spans="1:16" ht="12.75" customHeight="1" x14ac:dyDescent="0.2">
      <c r="A128" s="79"/>
      <c r="B128" s="79"/>
      <c r="C128" s="79"/>
      <c r="D128" s="79"/>
      <c r="E128" s="79"/>
      <c r="F128" s="79"/>
      <c r="G128" s="79"/>
      <c r="H128" s="79"/>
      <c r="I128" s="79"/>
      <c r="J128" s="79"/>
      <c r="K128" s="79"/>
      <c r="L128" s="79"/>
      <c r="M128" s="79"/>
      <c r="N128" s="79"/>
      <c r="O128" s="79"/>
      <c r="P128" s="79"/>
    </row>
    <row r="129" spans="1:16" ht="12.75" customHeight="1" x14ac:dyDescent="0.2">
      <c r="A129" s="79"/>
      <c r="B129" s="79"/>
      <c r="C129" s="79"/>
      <c r="D129" s="79"/>
      <c r="E129" s="79"/>
      <c r="F129" s="79"/>
      <c r="G129" s="79"/>
      <c r="H129" s="79"/>
      <c r="I129" s="79"/>
      <c r="J129" s="79"/>
      <c r="K129" s="79"/>
      <c r="L129" s="79"/>
      <c r="M129" s="79"/>
      <c r="N129" s="79"/>
      <c r="O129" s="79"/>
      <c r="P129" s="79"/>
    </row>
    <row r="130" spans="1:16" ht="12.75" customHeight="1" x14ac:dyDescent="0.2">
      <c r="A130" s="79"/>
      <c r="B130" s="79"/>
      <c r="C130" s="79"/>
      <c r="D130" s="79"/>
      <c r="E130" s="79"/>
      <c r="F130" s="79"/>
      <c r="G130" s="79"/>
      <c r="H130" s="79"/>
      <c r="I130" s="79"/>
      <c r="J130" s="79"/>
      <c r="K130" s="79"/>
      <c r="L130" s="79"/>
      <c r="M130" s="79"/>
      <c r="N130" s="79"/>
      <c r="O130" s="79"/>
      <c r="P130" s="79"/>
    </row>
    <row r="131" spans="1:16" ht="12.75" customHeight="1" x14ac:dyDescent="0.2">
      <c r="A131" s="79"/>
      <c r="B131" s="79"/>
      <c r="C131" s="79"/>
      <c r="D131" s="79"/>
      <c r="E131" s="79"/>
      <c r="F131" s="79"/>
      <c r="G131" s="79"/>
      <c r="H131" s="79"/>
      <c r="I131" s="79"/>
      <c r="J131" s="79"/>
      <c r="K131" s="79"/>
      <c r="L131" s="79"/>
      <c r="M131" s="79"/>
      <c r="N131" s="79"/>
      <c r="O131" s="79"/>
      <c r="P131" s="79"/>
    </row>
    <row r="132" spans="1:16" ht="12.75" customHeight="1" x14ac:dyDescent="0.2">
      <c r="A132" s="79"/>
      <c r="B132" s="79"/>
      <c r="C132" s="79"/>
      <c r="D132" s="79"/>
      <c r="E132" s="79"/>
      <c r="F132" s="79"/>
      <c r="G132" s="79"/>
      <c r="H132" s="79"/>
      <c r="I132" s="79"/>
      <c r="J132" s="79"/>
      <c r="K132" s="79"/>
      <c r="L132" s="79"/>
      <c r="M132" s="79"/>
      <c r="N132" s="79"/>
      <c r="O132" s="79"/>
      <c r="P132" s="79"/>
    </row>
    <row r="133" spans="1:16" ht="12.75" customHeight="1" x14ac:dyDescent="0.2">
      <c r="A133" s="79"/>
      <c r="B133" s="79"/>
      <c r="C133" s="79"/>
      <c r="D133" s="79"/>
      <c r="E133" s="79"/>
      <c r="F133" s="79"/>
      <c r="G133" s="79"/>
      <c r="H133" s="79"/>
      <c r="I133" s="79"/>
      <c r="J133" s="79"/>
      <c r="K133" s="79"/>
      <c r="L133" s="79"/>
      <c r="M133" s="79"/>
      <c r="N133" s="79"/>
      <c r="O133" s="79"/>
      <c r="P133" s="79"/>
    </row>
    <row r="134" spans="1:16" ht="12.75" customHeight="1" x14ac:dyDescent="0.2">
      <c r="A134" s="79"/>
      <c r="B134" s="79"/>
      <c r="C134" s="79"/>
      <c r="D134" s="79"/>
      <c r="E134" s="79"/>
      <c r="F134" s="79"/>
      <c r="G134" s="79"/>
      <c r="H134" s="79"/>
      <c r="I134" s="79"/>
      <c r="J134" s="79"/>
      <c r="K134" s="79"/>
      <c r="L134" s="79"/>
      <c r="M134" s="79"/>
      <c r="N134" s="79"/>
      <c r="O134" s="79"/>
      <c r="P134" s="79"/>
    </row>
    <row r="135" spans="1:16" ht="12.75" customHeight="1" x14ac:dyDescent="0.2">
      <c r="A135" s="79"/>
      <c r="B135" s="79"/>
      <c r="C135" s="79"/>
      <c r="D135" s="79"/>
      <c r="E135" s="79"/>
      <c r="F135" s="79"/>
      <c r="G135" s="79"/>
      <c r="H135" s="79"/>
      <c r="I135" s="79"/>
      <c r="J135" s="79"/>
      <c r="K135" s="79"/>
      <c r="L135" s="79"/>
      <c r="M135" s="79"/>
      <c r="N135" s="79"/>
      <c r="O135" s="79"/>
      <c r="P135" s="79"/>
    </row>
    <row r="136" spans="1:16" ht="12.75" customHeight="1" x14ac:dyDescent="0.2">
      <c r="A136" s="79"/>
      <c r="B136" s="79"/>
      <c r="C136" s="79"/>
      <c r="D136" s="79"/>
      <c r="E136" s="79"/>
      <c r="F136" s="79"/>
      <c r="G136" s="79"/>
      <c r="H136" s="79"/>
      <c r="I136" s="79"/>
      <c r="J136" s="79"/>
      <c r="K136" s="79"/>
      <c r="L136" s="79"/>
      <c r="M136" s="79"/>
      <c r="N136" s="79"/>
      <c r="O136" s="79"/>
      <c r="P136" s="79"/>
    </row>
    <row r="137" spans="1:16" ht="12.75" customHeight="1" x14ac:dyDescent="0.2">
      <c r="A137" s="79"/>
      <c r="B137" s="79"/>
      <c r="C137" s="79"/>
      <c r="D137" s="79"/>
      <c r="E137" s="79"/>
      <c r="F137" s="79"/>
      <c r="G137" s="79"/>
      <c r="H137" s="79"/>
      <c r="I137" s="79"/>
      <c r="J137" s="79"/>
      <c r="K137" s="79"/>
      <c r="L137" s="79"/>
      <c r="M137" s="79"/>
      <c r="N137" s="79"/>
      <c r="O137" s="79"/>
      <c r="P137" s="79"/>
    </row>
    <row r="138" spans="1:16" ht="12.75" customHeight="1" x14ac:dyDescent="0.2">
      <c r="A138" s="79"/>
      <c r="B138" s="79"/>
      <c r="C138" s="79"/>
      <c r="D138" s="79"/>
      <c r="E138" s="79"/>
      <c r="F138" s="79"/>
      <c r="G138" s="79"/>
      <c r="H138" s="79"/>
      <c r="I138" s="79"/>
      <c r="J138" s="79"/>
      <c r="K138" s="79"/>
      <c r="L138" s="79"/>
      <c r="M138" s="79"/>
      <c r="N138" s="79"/>
      <c r="O138" s="79"/>
      <c r="P138" s="79"/>
    </row>
    <row r="139" spans="1:16" ht="12.75" customHeight="1" x14ac:dyDescent="0.2">
      <c r="A139" s="79"/>
      <c r="B139" s="79"/>
      <c r="C139" s="79"/>
      <c r="D139" s="79"/>
      <c r="E139" s="79"/>
      <c r="F139" s="79"/>
      <c r="G139" s="79"/>
      <c r="H139" s="79"/>
      <c r="I139" s="79"/>
      <c r="J139" s="79"/>
      <c r="K139" s="79"/>
      <c r="L139" s="79"/>
      <c r="M139" s="79"/>
      <c r="N139" s="79"/>
      <c r="O139" s="79"/>
      <c r="P139" s="79"/>
    </row>
    <row r="140" spans="1:16" ht="12.75" customHeight="1" x14ac:dyDescent="0.2">
      <c r="A140" s="79"/>
      <c r="B140" s="79"/>
      <c r="C140" s="79"/>
      <c r="D140" s="79"/>
      <c r="E140" s="79"/>
      <c r="F140" s="79"/>
      <c r="G140" s="79"/>
      <c r="H140" s="79"/>
      <c r="I140" s="79"/>
      <c r="J140" s="79"/>
      <c r="K140" s="79"/>
      <c r="L140" s="79"/>
      <c r="M140" s="79"/>
      <c r="N140" s="79"/>
      <c r="O140" s="79"/>
      <c r="P140" s="79"/>
    </row>
    <row r="141" spans="1:16" ht="12.75" customHeight="1" x14ac:dyDescent="0.2">
      <c r="A141" s="79"/>
      <c r="B141" s="79"/>
      <c r="C141" s="79"/>
      <c r="D141" s="79"/>
      <c r="E141" s="79"/>
      <c r="F141" s="79"/>
      <c r="G141" s="79"/>
      <c r="H141" s="79"/>
      <c r="I141" s="79"/>
      <c r="J141" s="79"/>
      <c r="K141" s="79"/>
      <c r="L141" s="79"/>
      <c r="M141" s="79"/>
      <c r="N141" s="79"/>
      <c r="O141" s="79"/>
      <c r="P141" s="79"/>
    </row>
    <row r="142" spans="1:16" ht="12.75" customHeight="1" x14ac:dyDescent="0.2">
      <c r="A142" s="79"/>
      <c r="B142" s="79"/>
      <c r="C142" s="79"/>
      <c r="D142" s="79"/>
      <c r="E142" s="79"/>
      <c r="F142" s="79"/>
      <c r="G142" s="79"/>
      <c r="H142" s="79"/>
      <c r="I142" s="79"/>
      <c r="J142" s="79"/>
      <c r="K142" s="79"/>
      <c r="L142" s="79"/>
      <c r="M142" s="79"/>
      <c r="N142" s="79"/>
      <c r="O142" s="79"/>
      <c r="P142" s="79"/>
    </row>
    <row r="143" spans="1:16" ht="12.75" customHeight="1" x14ac:dyDescent="0.2">
      <c r="A143" s="79"/>
      <c r="B143" s="79"/>
      <c r="C143" s="79"/>
      <c r="D143" s="79"/>
      <c r="E143" s="79"/>
      <c r="F143" s="79"/>
      <c r="G143" s="79"/>
      <c r="H143" s="79"/>
      <c r="I143" s="79"/>
      <c r="J143" s="79"/>
      <c r="K143" s="79"/>
      <c r="L143" s="79"/>
      <c r="M143" s="79"/>
      <c r="N143" s="79"/>
      <c r="O143" s="79"/>
      <c r="P143" s="79"/>
    </row>
    <row r="144" spans="1:16" ht="12.75" customHeight="1" x14ac:dyDescent="0.2">
      <c r="A144" s="79"/>
      <c r="B144" s="79"/>
      <c r="C144" s="79"/>
      <c r="D144" s="79"/>
      <c r="E144" s="79"/>
      <c r="F144" s="79"/>
      <c r="G144" s="79"/>
      <c r="H144" s="79"/>
      <c r="I144" s="79"/>
      <c r="J144" s="79"/>
      <c r="K144" s="79"/>
      <c r="L144" s="79"/>
      <c r="M144" s="79"/>
      <c r="N144" s="79"/>
      <c r="O144" s="79"/>
      <c r="P144" s="79"/>
    </row>
    <row r="145" spans="1:16" ht="12.75" customHeight="1" x14ac:dyDescent="0.2">
      <c r="A145" s="79"/>
      <c r="B145" s="79"/>
      <c r="C145" s="79"/>
      <c r="D145" s="79"/>
      <c r="E145" s="79"/>
      <c r="F145" s="79"/>
      <c r="G145" s="79"/>
      <c r="H145" s="79"/>
      <c r="I145" s="79"/>
      <c r="J145" s="79"/>
      <c r="K145" s="79"/>
      <c r="L145" s="79"/>
      <c r="M145" s="79"/>
      <c r="N145" s="79"/>
      <c r="O145" s="79"/>
      <c r="P145" s="79"/>
    </row>
    <row r="146" spans="1:16" ht="12.75" customHeight="1" x14ac:dyDescent="0.2">
      <c r="A146" s="79"/>
      <c r="B146" s="79"/>
      <c r="C146" s="79"/>
      <c r="D146" s="79"/>
      <c r="E146" s="79"/>
      <c r="F146" s="79"/>
      <c r="G146" s="79"/>
      <c r="H146" s="79"/>
      <c r="I146" s="79"/>
      <c r="J146" s="79"/>
      <c r="K146" s="79"/>
      <c r="L146" s="79"/>
      <c r="M146" s="79"/>
      <c r="N146" s="79"/>
      <c r="O146" s="79"/>
      <c r="P146" s="79"/>
    </row>
    <row r="147" spans="1:16" ht="12.75" customHeight="1" x14ac:dyDescent="0.2">
      <c r="A147" s="79"/>
      <c r="B147" s="79"/>
      <c r="C147" s="79"/>
      <c r="D147" s="79"/>
      <c r="E147" s="79"/>
      <c r="F147" s="79"/>
      <c r="G147" s="79"/>
      <c r="H147" s="79"/>
      <c r="I147" s="79"/>
      <c r="J147" s="79"/>
      <c r="K147" s="79"/>
      <c r="L147" s="79"/>
      <c r="M147" s="79"/>
      <c r="N147" s="79"/>
      <c r="O147" s="79"/>
      <c r="P147" s="79"/>
    </row>
    <row r="148" spans="1:16" ht="12.75" customHeight="1" x14ac:dyDescent="0.2">
      <c r="A148" s="79"/>
      <c r="B148" s="79"/>
      <c r="C148" s="79"/>
      <c r="D148" s="79"/>
      <c r="E148" s="79"/>
      <c r="F148" s="79"/>
      <c r="G148" s="79"/>
      <c r="H148" s="79"/>
      <c r="I148" s="79"/>
      <c r="J148" s="79"/>
      <c r="K148" s="79"/>
      <c r="L148" s="79"/>
      <c r="M148" s="79"/>
      <c r="N148" s="79"/>
      <c r="O148" s="79"/>
      <c r="P148" s="79"/>
    </row>
    <row r="149" spans="1:16" ht="12.75" customHeight="1" x14ac:dyDescent="0.2">
      <c r="A149" s="79"/>
      <c r="B149" s="79"/>
      <c r="C149" s="79"/>
      <c r="D149" s="79"/>
      <c r="E149" s="79"/>
      <c r="F149" s="79"/>
      <c r="G149" s="79"/>
      <c r="H149" s="79"/>
      <c r="I149" s="79"/>
      <c r="J149" s="79"/>
      <c r="K149" s="79"/>
      <c r="L149" s="79"/>
      <c r="M149" s="79"/>
      <c r="N149" s="79"/>
      <c r="O149" s="79"/>
      <c r="P149" s="79"/>
    </row>
    <row r="150" spans="1:16" ht="12.75" customHeight="1" x14ac:dyDescent="0.2">
      <c r="A150" s="79"/>
      <c r="B150" s="79"/>
      <c r="C150" s="79"/>
      <c r="D150" s="79"/>
      <c r="E150" s="79"/>
      <c r="F150" s="79"/>
      <c r="G150" s="79"/>
      <c r="H150" s="79"/>
      <c r="I150" s="79"/>
      <c r="J150" s="79"/>
      <c r="K150" s="79"/>
      <c r="L150" s="79"/>
      <c r="M150" s="79"/>
      <c r="N150" s="79"/>
      <c r="O150" s="79"/>
      <c r="P150" s="79"/>
    </row>
    <row r="151" spans="1:16" ht="12.75" customHeight="1" x14ac:dyDescent="0.2">
      <c r="A151" s="79"/>
      <c r="B151" s="79"/>
      <c r="C151" s="79"/>
      <c r="D151" s="79"/>
      <c r="E151" s="79"/>
      <c r="F151" s="79"/>
      <c r="G151" s="79"/>
      <c r="H151" s="79"/>
      <c r="I151" s="79"/>
      <c r="J151" s="79"/>
      <c r="K151" s="79"/>
      <c r="L151" s="79"/>
      <c r="M151" s="79"/>
      <c r="N151" s="79"/>
      <c r="O151" s="79"/>
      <c r="P151" s="79"/>
    </row>
    <row r="152" spans="1:16" ht="12.75" customHeight="1" x14ac:dyDescent="0.2">
      <c r="A152" s="79"/>
      <c r="B152" s="79"/>
      <c r="C152" s="79"/>
      <c r="D152" s="79"/>
      <c r="E152" s="79"/>
      <c r="F152" s="79"/>
      <c r="G152" s="79"/>
      <c r="H152" s="79"/>
      <c r="I152" s="79"/>
      <c r="J152" s="79"/>
      <c r="K152" s="79"/>
      <c r="L152" s="79"/>
      <c r="M152" s="79"/>
      <c r="N152" s="79"/>
      <c r="O152" s="79"/>
      <c r="P152" s="79"/>
    </row>
    <row r="153" spans="1:16" ht="12.75" customHeight="1" x14ac:dyDescent="0.2">
      <c r="A153" s="79"/>
      <c r="B153" s="79"/>
      <c r="C153" s="79"/>
      <c r="D153" s="79"/>
      <c r="E153" s="79"/>
      <c r="F153" s="79"/>
      <c r="G153" s="79"/>
      <c r="H153" s="79"/>
      <c r="I153" s="79"/>
      <c r="J153" s="79"/>
      <c r="K153" s="79"/>
      <c r="L153" s="79"/>
      <c r="M153" s="79"/>
      <c r="N153" s="79"/>
      <c r="O153" s="79"/>
      <c r="P153" s="79"/>
    </row>
    <row r="154" spans="1:16" ht="12.75" customHeight="1" x14ac:dyDescent="0.2">
      <c r="A154" s="79"/>
      <c r="B154" s="79"/>
      <c r="C154" s="79"/>
      <c r="D154" s="79"/>
      <c r="E154" s="79"/>
      <c r="F154" s="79"/>
      <c r="G154" s="79"/>
      <c r="H154" s="79"/>
      <c r="I154" s="79"/>
      <c r="J154" s="79"/>
      <c r="K154" s="79"/>
      <c r="L154" s="79"/>
      <c r="M154" s="79"/>
      <c r="N154" s="79"/>
      <c r="O154" s="79"/>
      <c r="P154" s="79"/>
    </row>
    <row r="155" spans="1:16" ht="12.75" customHeight="1" x14ac:dyDescent="0.2">
      <c r="A155" s="79"/>
      <c r="B155" s="79"/>
      <c r="C155" s="79"/>
      <c r="D155" s="79"/>
      <c r="E155" s="79"/>
      <c r="F155" s="79"/>
      <c r="G155" s="79"/>
      <c r="H155" s="79"/>
      <c r="I155" s="79"/>
      <c r="J155" s="79"/>
      <c r="K155" s="79"/>
      <c r="L155" s="79"/>
      <c r="M155" s="79"/>
      <c r="N155" s="79"/>
      <c r="O155" s="79"/>
      <c r="P155" s="79"/>
    </row>
    <row r="156" spans="1:16" ht="12.75" customHeight="1" x14ac:dyDescent="0.2">
      <c r="A156" s="79"/>
      <c r="B156" s="79"/>
      <c r="C156" s="79"/>
      <c r="D156" s="79"/>
      <c r="E156" s="79"/>
      <c r="F156" s="79"/>
      <c r="G156" s="79"/>
      <c r="H156" s="79"/>
      <c r="I156" s="79"/>
      <c r="J156" s="79"/>
      <c r="K156" s="79"/>
      <c r="L156" s="79"/>
      <c r="M156" s="79"/>
      <c r="N156" s="79"/>
      <c r="O156" s="79"/>
      <c r="P156" s="79"/>
    </row>
    <row r="157" spans="1:16" ht="12.75" customHeight="1" x14ac:dyDescent="0.2">
      <c r="A157" s="79"/>
      <c r="B157" s="79"/>
      <c r="C157" s="79"/>
      <c r="D157" s="79"/>
      <c r="E157" s="79"/>
      <c r="F157" s="79"/>
      <c r="G157" s="79"/>
      <c r="H157" s="79"/>
      <c r="I157" s="79"/>
      <c r="J157" s="79"/>
      <c r="K157" s="79"/>
      <c r="L157" s="79"/>
      <c r="M157" s="79"/>
      <c r="N157" s="79"/>
      <c r="O157" s="79"/>
      <c r="P157" s="79"/>
    </row>
    <row r="158" spans="1:16" ht="12.75" customHeight="1" x14ac:dyDescent="0.2">
      <c r="A158" s="79"/>
      <c r="B158" s="79"/>
      <c r="C158" s="79"/>
      <c r="D158" s="79"/>
      <c r="E158" s="79"/>
      <c r="F158" s="79"/>
      <c r="G158" s="79"/>
      <c r="H158" s="79"/>
      <c r="I158" s="79"/>
      <c r="J158" s="79"/>
      <c r="K158" s="79"/>
      <c r="L158" s="79"/>
      <c r="M158" s="79"/>
      <c r="N158" s="79"/>
      <c r="O158" s="79"/>
      <c r="P158" s="79"/>
    </row>
    <row r="159" spans="1:16" ht="12.75" customHeight="1" x14ac:dyDescent="0.2">
      <c r="A159" s="79"/>
      <c r="B159" s="79"/>
      <c r="C159" s="79"/>
      <c r="D159" s="79"/>
      <c r="E159" s="79"/>
      <c r="F159" s="79"/>
      <c r="G159" s="79"/>
      <c r="H159" s="79"/>
      <c r="I159" s="79"/>
      <c r="J159" s="79"/>
      <c r="K159" s="79"/>
      <c r="L159" s="79"/>
      <c r="M159" s="79"/>
      <c r="N159" s="79"/>
      <c r="O159" s="79"/>
      <c r="P159" s="79"/>
    </row>
    <row r="160" spans="1:16" ht="12.75" customHeight="1" x14ac:dyDescent="0.2">
      <c r="A160" s="79"/>
      <c r="B160" s="79"/>
      <c r="C160" s="79"/>
      <c r="D160" s="79"/>
      <c r="E160" s="79"/>
      <c r="F160" s="79"/>
      <c r="G160" s="79"/>
      <c r="H160" s="79"/>
      <c r="I160" s="79"/>
      <c r="J160" s="79"/>
      <c r="K160" s="79"/>
      <c r="L160" s="79"/>
      <c r="M160" s="79"/>
      <c r="N160" s="79"/>
      <c r="O160" s="79"/>
      <c r="P160" s="79"/>
    </row>
    <row r="161" spans="1:16" ht="12.75" customHeight="1" x14ac:dyDescent="0.2">
      <c r="A161" s="79"/>
      <c r="B161" s="79"/>
      <c r="C161" s="79"/>
      <c r="D161" s="79"/>
      <c r="E161" s="79"/>
      <c r="F161" s="79"/>
      <c r="G161" s="79"/>
      <c r="H161" s="79"/>
      <c r="I161" s="79"/>
      <c r="J161" s="79"/>
      <c r="K161" s="79"/>
      <c r="L161" s="79"/>
      <c r="M161" s="79"/>
      <c r="N161" s="79"/>
      <c r="O161" s="79"/>
      <c r="P161" s="79"/>
    </row>
    <row r="162" spans="1:16" ht="12.75" customHeight="1" x14ac:dyDescent="0.2">
      <c r="A162" s="79"/>
      <c r="B162" s="79"/>
      <c r="C162" s="79"/>
      <c r="D162" s="79"/>
      <c r="E162" s="79"/>
      <c r="F162" s="79"/>
      <c r="G162" s="79"/>
      <c r="H162" s="79"/>
      <c r="I162" s="79"/>
      <c r="J162" s="79"/>
      <c r="K162" s="79"/>
      <c r="L162" s="79"/>
      <c r="M162" s="79"/>
      <c r="N162" s="79"/>
      <c r="O162" s="79"/>
      <c r="P162" s="79"/>
    </row>
    <row r="163" spans="1:16" ht="12.75" customHeight="1" x14ac:dyDescent="0.2">
      <c r="A163" s="79"/>
      <c r="B163" s="79"/>
      <c r="C163" s="79"/>
      <c r="D163" s="79"/>
      <c r="E163" s="79"/>
      <c r="F163" s="79"/>
      <c r="G163" s="79"/>
      <c r="H163" s="79"/>
      <c r="I163" s="79"/>
      <c r="J163" s="79"/>
      <c r="K163" s="79"/>
      <c r="L163" s="79"/>
      <c r="M163" s="79"/>
      <c r="N163" s="79"/>
      <c r="O163" s="79"/>
      <c r="P163" s="79"/>
    </row>
    <row r="164" spans="1:16" ht="12.75" customHeight="1" x14ac:dyDescent="0.2">
      <c r="A164" s="79"/>
      <c r="B164" s="79"/>
      <c r="C164" s="79"/>
      <c r="D164" s="79"/>
      <c r="E164" s="79"/>
      <c r="F164" s="79"/>
      <c r="G164" s="79"/>
      <c r="H164" s="79"/>
      <c r="I164" s="79"/>
      <c r="J164" s="79"/>
      <c r="K164" s="79"/>
      <c r="L164" s="79"/>
      <c r="M164" s="79"/>
      <c r="N164" s="79"/>
      <c r="O164" s="79"/>
      <c r="P164" s="79"/>
    </row>
    <row r="165" spans="1:16" ht="12.75" customHeight="1" x14ac:dyDescent="0.2">
      <c r="A165" s="79"/>
      <c r="B165" s="79"/>
      <c r="C165" s="79"/>
      <c r="D165" s="79"/>
      <c r="E165" s="79"/>
      <c r="F165" s="79"/>
      <c r="G165" s="79"/>
      <c r="H165" s="79"/>
      <c r="I165" s="79"/>
      <c r="J165" s="79"/>
      <c r="K165" s="79"/>
      <c r="L165" s="79"/>
      <c r="M165" s="79"/>
      <c r="N165" s="79"/>
      <c r="O165" s="79"/>
      <c r="P165" s="79"/>
    </row>
    <row r="166" spans="1:16" ht="12.75" customHeight="1" x14ac:dyDescent="0.2">
      <c r="A166" s="79"/>
      <c r="B166" s="79"/>
      <c r="C166" s="79"/>
      <c r="D166" s="79"/>
      <c r="E166" s="79"/>
      <c r="F166" s="79"/>
      <c r="G166" s="79"/>
      <c r="H166" s="79"/>
      <c r="I166" s="79"/>
      <c r="J166" s="79"/>
      <c r="K166" s="79"/>
      <c r="L166" s="79"/>
      <c r="M166" s="79"/>
      <c r="N166" s="79"/>
      <c r="O166" s="79"/>
      <c r="P166" s="79"/>
    </row>
    <row r="167" spans="1:16" ht="12.75" customHeight="1" x14ac:dyDescent="0.2">
      <c r="A167" s="79"/>
      <c r="B167" s="79"/>
      <c r="C167" s="79"/>
      <c r="D167" s="79"/>
      <c r="E167" s="79"/>
      <c r="F167" s="79"/>
      <c r="G167" s="79"/>
      <c r="H167" s="79"/>
      <c r="I167" s="79"/>
      <c r="J167" s="79"/>
      <c r="K167" s="79"/>
      <c r="L167" s="79"/>
      <c r="M167" s="79"/>
      <c r="N167" s="79"/>
      <c r="O167" s="79"/>
      <c r="P167" s="79"/>
    </row>
    <row r="168" spans="1:16" ht="12.75" customHeight="1" x14ac:dyDescent="0.2">
      <c r="A168" s="79"/>
      <c r="B168" s="79"/>
      <c r="C168" s="79"/>
      <c r="D168" s="79"/>
      <c r="E168" s="79"/>
      <c r="F168" s="79"/>
      <c r="G168" s="79"/>
      <c r="H168" s="79"/>
      <c r="I168" s="79"/>
      <c r="J168" s="79"/>
      <c r="K168" s="79"/>
      <c r="L168" s="79"/>
      <c r="M168" s="79"/>
      <c r="N168" s="79"/>
      <c r="O168" s="79"/>
      <c r="P168" s="79"/>
    </row>
    <row r="169" spans="1:16" ht="12.75" customHeight="1" x14ac:dyDescent="0.2">
      <c r="A169" s="79"/>
      <c r="B169" s="79"/>
      <c r="C169" s="79"/>
      <c r="D169" s="79"/>
      <c r="E169" s="79"/>
      <c r="F169" s="79"/>
      <c r="G169" s="79"/>
      <c r="H169" s="79"/>
      <c r="I169" s="79"/>
      <c r="J169" s="79"/>
      <c r="K169" s="79"/>
      <c r="L169" s="79"/>
      <c r="M169" s="79"/>
      <c r="N169" s="79"/>
      <c r="O169" s="79"/>
      <c r="P169" s="79"/>
    </row>
    <row r="170" spans="1:16" ht="12.75" customHeight="1" x14ac:dyDescent="0.2">
      <c r="A170" s="79"/>
      <c r="B170" s="79"/>
      <c r="C170" s="79"/>
      <c r="D170" s="79"/>
      <c r="E170" s="79"/>
      <c r="F170" s="79"/>
      <c r="G170" s="79"/>
      <c r="H170" s="79"/>
      <c r="I170" s="79"/>
      <c r="J170" s="79"/>
      <c r="K170" s="79"/>
      <c r="L170" s="79"/>
      <c r="M170" s="79"/>
      <c r="N170" s="79"/>
      <c r="O170" s="79"/>
      <c r="P170" s="79"/>
    </row>
    <row r="171" spans="1:16" ht="12.75" customHeight="1" x14ac:dyDescent="0.2">
      <c r="A171" s="79"/>
      <c r="B171" s="79"/>
      <c r="C171" s="79"/>
      <c r="D171" s="79"/>
      <c r="E171" s="79"/>
      <c r="F171" s="79"/>
      <c r="G171" s="79"/>
      <c r="H171" s="79"/>
      <c r="I171" s="79"/>
      <c r="J171" s="79"/>
      <c r="K171" s="79"/>
      <c r="L171" s="79"/>
      <c r="M171" s="79"/>
      <c r="N171" s="79"/>
      <c r="O171" s="79"/>
      <c r="P171" s="79"/>
    </row>
    <row r="172" spans="1:16" ht="12.75" customHeight="1" x14ac:dyDescent="0.2">
      <c r="A172" s="79"/>
      <c r="B172" s="79"/>
      <c r="C172" s="79"/>
      <c r="D172" s="79"/>
      <c r="E172" s="79"/>
      <c r="F172" s="79"/>
      <c r="G172" s="79"/>
      <c r="H172" s="79"/>
      <c r="I172" s="79"/>
      <c r="J172" s="79"/>
      <c r="K172" s="79"/>
      <c r="L172" s="79"/>
      <c r="M172" s="79"/>
      <c r="N172" s="79"/>
      <c r="O172" s="79"/>
      <c r="P172" s="79"/>
    </row>
    <row r="173" spans="1:16" ht="12.75" customHeight="1" x14ac:dyDescent="0.2">
      <c r="A173" s="79"/>
      <c r="B173" s="79"/>
      <c r="C173" s="79"/>
      <c r="D173" s="79"/>
      <c r="E173" s="79"/>
      <c r="F173" s="79"/>
      <c r="G173" s="79"/>
      <c r="H173" s="79"/>
      <c r="I173" s="79"/>
      <c r="J173" s="79"/>
      <c r="K173" s="79"/>
      <c r="L173" s="79"/>
      <c r="M173" s="79"/>
      <c r="N173" s="79"/>
      <c r="O173" s="79"/>
      <c r="P173" s="79"/>
    </row>
    <row r="174" spans="1:16" ht="12.75" customHeight="1" x14ac:dyDescent="0.2">
      <c r="A174" s="79"/>
      <c r="B174" s="79"/>
      <c r="C174" s="79"/>
      <c r="D174" s="79"/>
      <c r="E174" s="79"/>
      <c r="F174" s="79"/>
      <c r="G174" s="79"/>
      <c r="H174" s="79"/>
      <c r="I174" s="79"/>
      <c r="J174" s="79"/>
      <c r="K174" s="79"/>
      <c r="L174" s="79"/>
      <c r="M174" s="79"/>
      <c r="N174" s="79"/>
      <c r="O174" s="79"/>
      <c r="P174" s="79"/>
    </row>
    <row r="175" spans="1:16" ht="12.75" customHeight="1" x14ac:dyDescent="0.2">
      <c r="A175" s="79"/>
      <c r="B175" s="79"/>
      <c r="C175" s="79"/>
      <c r="D175" s="79"/>
      <c r="E175" s="79"/>
      <c r="F175" s="79"/>
      <c r="G175" s="79"/>
      <c r="H175" s="79"/>
      <c r="I175" s="79"/>
      <c r="J175" s="79"/>
      <c r="K175" s="79"/>
      <c r="L175" s="79"/>
      <c r="M175" s="79"/>
      <c r="N175" s="79"/>
      <c r="O175" s="79"/>
      <c r="P175" s="79"/>
    </row>
    <row r="176" spans="1:16" ht="12.75" customHeight="1" x14ac:dyDescent="0.2">
      <c r="A176" s="79"/>
      <c r="B176" s="79"/>
      <c r="C176" s="79"/>
      <c r="D176" s="79"/>
      <c r="E176" s="79"/>
      <c r="F176" s="79"/>
      <c r="G176" s="79"/>
      <c r="H176" s="79"/>
      <c r="I176" s="79"/>
      <c r="J176" s="79"/>
      <c r="K176" s="79"/>
      <c r="L176" s="79"/>
      <c r="M176" s="79"/>
      <c r="N176" s="79"/>
      <c r="O176" s="79"/>
      <c r="P176" s="79"/>
    </row>
    <row r="177" spans="1:16" ht="12.75" customHeight="1" x14ac:dyDescent="0.2">
      <c r="A177" s="79"/>
      <c r="B177" s="79"/>
      <c r="C177" s="79"/>
      <c r="D177" s="79"/>
      <c r="E177" s="79"/>
      <c r="F177" s="79"/>
      <c r="G177" s="79"/>
      <c r="H177" s="79"/>
      <c r="I177" s="79"/>
      <c r="J177" s="79"/>
      <c r="K177" s="79"/>
      <c r="L177" s="79"/>
      <c r="M177" s="79"/>
      <c r="N177" s="79"/>
      <c r="O177" s="79"/>
      <c r="P177" s="79"/>
    </row>
    <row r="178" spans="1:16" ht="12.75" customHeight="1" x14ac:dyDescent="0.2">
      <c r="A178" s="79"/>
      <c r="B178" s="79"/>
      <c r="C178" s="79"/>
      <c r="D178" s="79"/>
      <c r="E178" s="79"/>
      <c r="F178" s="79"/>
      <c r="G178" s="79"/>
      <c r="H178" s="79"/>
      <c r="I178" s="79"/>
      <c r="J178" s="79"/>
      <c r="K178" s="79"/>
      <c r="L178" s="79"/>
      <c r="M178" s="79"/>
      <c r="N178" s="79"/>
      <c r="O178" s="79"/>
      <c r="P178" s="79"/>
    </row>
    <row r="179" spans="1:16" ht="12.75" customHeight="1" x14ac:dyDescent="0.2">
      <c r="A179" s="79"/>
      <c r="B179" s="79"/>
      <c r="C179" s="79"/>
      <c r="D179" s="79"/>
      <c r="E179" s="79"/>
      <c r="F179" s="79"/>
      <c r="G179" s="79"/>
      <c r="H179" s="79"/>
      <c r="I179" s="79"/>
      <c r="J179" s="79"/>
      <c r="K179" s="79"/>
      <c r="L179" s="79"/>
      <c r="M179" s="79"/>
      <c r="N179" s="79"/>
      <c r="O179" s="79"/>
      <c r="P179" s="79"/>
    </row>
    <row r="180" spans="1:16" ht="12.75" customHeight="1" x14ac:dyDescent="0.2">
      <c r="A180" s="79"/>
      <c r="B180" s="79"/>
      <c r="C180" s="79"/>
      <c r="D180" s="79"/>
      <c r="E180" s="79"/>
      <c r="F180" s="79"/>
      <c r="G180" s="79"/>
      <c r="H180" s="79"/>
      <c r="I180" s="79"/>
      <c r="J180" s="79"/>
      <c r="K180" s="79"/>
      <c r="L180" s="79"/>
      <c r="M180" s="79"/>
      <c r="N180" s="79"/>
      <c r="O180" s="79"/>
      <c r="P180" s="79"/>
    </row>
    <row r="181" spans="1:16" ht="12.75" customHeight="1" x14ac:dyDescent="0.2">
      <c r="A181" s="79"/>
      <c r="B181" s="79"/>
      <c r="C181" s="79"/>
      <c r="D181" s="79"/>
      <c r="E181" s="79"/>
      <c r="F181" s="79"/>
      <c r="G181" s="79"/>
      <c r="H181" s="79"/>
      <c r="I181" s="79"/>
      <c r="J181" s="79"/>
      <c r="K181" s="79"/>
      <c r="L181" s="79"/>
      <c r="M181" s="79"/>
      <c r="N181" s="79"/>
      <c r="O181" s="79"/>
      <c r="P181" s="79"/>
    </row>
    <row r="182" spans="1:16" ht="12.75" customHeight="1" x14ac:dyDescent="0.2">
      <c r="A182" s="79"/>
      <c r="B182" s="79"/>
      <c r="C182" s="79"/>
      <c r="D182" s="79"/>
      <c r="E182" s="79"/>
      <c r="F182" s="79"/>
      <c r="G182" s="79"/>
      <c r="H182" s="79"/>
      <c r="I182" s="79"/>
      <c r="J182" s="79"/>
      <c r="K182" s="79"/>
      <c r="L182" s="79"/>
      <c r="M182" s="79"/>
      <c r="N182" s="79"/>
      <c r="O182" s="79"/>
      <c r="P182" s="79"/>
    </row>
    <row r="183" spans="1:16" ht="12.75" customHeight="1" x14ac:dyDescent="0.2">
      <c r="A183" s="79"/>
      <c r="B183" s="79"/>
      <c r="C183" s="79"/>
      <c r="D183" s="79"/>
      <c r="E183" s="79"/>
      <c r="F183" s="79"/>
      <c r="G183" s="79"/>
      <c r="H183" s="79"/>
      <c r="I183" s="79"/>
      <c r="J183" s="79"/>
      <c r="K183" s="79"/>
      <c r="L183" s="79"/>
      <c r="M183" s="79"/>
      <c r="N183" s="79"/>
      <c r="O183" s="79"/>
      <c r="P183" s="79"/>
    </row>
    <row r="184" spans="1:16" ht="12.75" customHeight="1" x14ac:dyDescent="0.2">
      <c r="A184" s="79"/>
      <c r="B184" s="79"/>
      <c r="C184" s="79"/>
      <c r="D184" s="79"/>
      <c r="E184" s="79"/>
      <c r="F184" s="79"/>
      <c r="G184" s="79"/>
      <c r="H184" s="79"/>
      <c r="I184" s="79"/>
      <c r="J184" s="79"/>
      <c r="K184" s="79"/>
      <c r="L184" s="79"/>
      <c r="M184" s="79"/>
      <c r="N184" s="79"/>
      <c r="O184" s="79"/>
      <c r="P184" s="79"/>
    </row>
    <row r="185" spans="1:16" ht="12.75" customHeight="1" x14ac:dyDescent="0.2">
      <c r="A185" s="79"/>
      <c r="B185" s="79"/>
      <c r="C185" s="79"/>
      <c r="D185" s="79"/>
      <c r="E185" s="79"/>
      <c r="F185" s="79"/>
      <c r="G185" s="79"/>
      <c r="H185" s="79"/>
      <c r="I185" s="79"/>
      <c r="J185" s="79"/>
      <c r="K185" s="79"/>
      <c r="L185" s="79"/>
      <c r="M185" s="79"/>
      <c r="N185" s="79"/>
      <c r="O185" s="79"/>
      <c r="P185" s="79"/>
    </row>
    <row r="186" spans="1:16" ht="12.75" customHeight="1" x14ac:dyDescent="0.2">
      <c r="A186" s="79"/>
      <c r="B186" s="79"/>
      <c r="C186" s="79"/>
      <c r="D186" s="79"/>
      <c r="E186" s="79"/>
      <c r="F186" s="79"/>
      <c r="G186" s="79"/>
      <c r="H186" s="79"/>
      <c r="I186" s="79"/>
      <c r="J186" s="79"/>
      <c r="K186" s="79"/>
      <c r="L186" s="79"/>
      <c r="M186" s="79"/>
      <c r="N186" s="79"/>
      <c r="O186" s="79"/>
      <c r="P186" s="79"/>
    </row>
    <row r="187" spans="1:16" ht="12.75" customHeight="1" x14ac:dyDescent="0.2">
      <c r="A187" s="79"/>
      <c r="B187" s="79"/>
      <c r="C187" s="79"/>
      <c r="D187" s="79"/>
      <c r="E187" s="79"/>
      <c r="F187" s="79"/>
      <c r="G187" s="79"/>
      <c r="H187" s="79"/>
      <c r="I187" s="79"/>
      <c r="J187" s="79"/>
      <c r="K187" s="79"/>
      <c r="L187" s="79"/>
      <c r="M187" s="79"/>
      <c r="N187" s="79"/>
      <c r="O187" s="79"/>
      <c r="P187" s="79"/>
    </row>
    <row r="188" spans="1:16" ht="12.75" customHeight="1" x14ac:dyDescent="0.2">
      <c r="A188" s="79"/>
      <c r="B188" s="79"/>
      <c r="C188" s="79"/>
      <c r="D188" s="79"/>
      <c r="E188" s="79"/>
      <c r="F188" s="79"/>
      <c r="G188" s="79"/>
      <c r="H188" s="79"/>
      <c r="I188" s="79"/>
      <c r="J188" s="79"/>
      <c r="K188" s="79"/>
      <c r="L188" s="79"/>
      <c r="M188" s="79"/>
      <c r="N188" s="79"/>
      <c r="O188" s="79"/>
      <c r="P188" s="79"/>
    </row>
    <row r="189" spans="1:16" ht="12.75" customHeight="1" x14ac:dyDescent="0.2">
      <c r="A189" s="79"/>
      <c r="B189" s="79"/>
      <c r="C189" s="79"/>
      <c r="D189" s="79"/>
      <c r="E189" s="79"/>
      <c r="F189" s="79"/>
      <c r="G189" s="79"/>
      <c r="H189" s="79"/>
      <c r="I189" s="79"/>
      <c r="J189" s="79"/>
      <c r="K189" s="79"/>
      <c r="L189" s="79"/>
      <c r="M189" s="79"/>
      <c r="N189" s="79"/>
      <c r="O189" s="79"/>
      <c r="P189" s="79"/>
    </row>
    <row r="190" spans="1:16" ht="12.75" customHeight="1" x14ac:dyDescent="0.2">
      <c r="A190" s="79"/>
      <c r="B190" s="79"/>
      <c r="C190" s="79"/>
      <c r="D190" s="79"/>
      <c r="E190" s="79"/>
      <c r="F190" s="79"/>
      <c r="G190" s="79"/>
      <c r="H190" s="79"/>
      <c r="I190" s="79"/>
      <c r="J190" s="79"/>
      <c r="K190" s="79"/>
      <c r="L190" s="79"/>
      <c r="M190" s="79"/>
      <c r="N190" s="79"/>
      <c r="O190" s="79"/>
      <c r="P190" s="79"/>
    </row>
    <row r="191" spans="1:16" ht="12.75" customHeight="1" x14ac:dyDescent="0.2">
      <c r="A191" s="79"/>
      <c r="B191" s="79"/>
      <c r="C191" s="79"/>
      <c r="D191" s="79"/>
      <c r="E191" s="79"/>
      <c r="F191" s="79"/>
      <c r="G191" s="79"/>
      <c r="H191" s="79"/>
      <c r="I191" s="79"/>
      <c r="J191" s="79"/>
      <c r="K191" s="79"/>
      <c r="L191" s="79"/>
      <c r="M191" s="79"/>
      <c r="N191" s="79"/>
      <c r="O191" s="79"/>
      <c r="P191" s="79"/>
    </row>
    <row r="192" spans="1:16" ht="12.75" customHeight="1" x14ac:dyDescent="0.2">
      <c r="A192" s="79"/>
      <c r="B192" s="79"/>
      <c r="C192" s="79"/>
      <c r="D192" s="79"/>
      <c r="E192" s="79"/>
      <c r="F192" s="79"/>
      <c r="G192" s="79"/>
      <c r="H192" s="79"/>
      <c r="I192" s="79"/>
      <c r="J192" s="79"/>
      <c r="K192" s="79"/>
      <c r="L192" s="79"/>
      <c r="M192" s="79"/>
      <c r="N192" s="79"/>
      <c r="O192" s="79"/>
      <c r="P192" s="79"/>
    </row>
    <row r="193" spans="1:16" ht="12.75" customHeight="1" x14ac:dyDescent="0.2">
      <c r="A193" s="79"/>
      <c r="B193" s="79"/>
      <c r="C193" s="79"/>
      <c r="D193" s="79"/>
      <c r="E193" s="79"/>
      <c r="F193" s="79"/>
      <c r="G193" s="79"/>
      <c r="H193" s="79"/>
      <c r="I193" s="79"/>
      <c r="J193" s="79"/>
      <c r="K193" s="79"/>
      <c r="L193" s="79"/>
      <c r="M193" s="79"/>
      <c r="N193" s="79"/>
      <c r="O193" s="79"/>
      <c r="P193" s="79"/>
    </row>
    <row r="194" spans="1:16" ht="12.75" customHeight="1" x14ac:dyDescent="0.2">
      <c r="A194" s="79"/>
      <c r="B194" s="79"/>
      <c r="C194" s="79"/>
      <c r="D194" s="79"/>
      <c r="E194" s="79"/>
      <c r="F194" s="79"/>
      <c r="G194" s="79"/>
      <c r="H194" s="79"/>
      <c r="I194" s="79"/>
      <c r="J194" s="79"/>
      <c r="K194" s="79"/>
      <c r="L194" s="79"/>
      <c r="M194" s="79"/>
      <c r="N194" s="79"/>
      <c r="O194" s="79"/>
      <c r="P194" s="79"/>
    </row>
    <row r="195" spans="1:16" ht="12.75" customHeight="1" x14ac:dyDescent="0.2">
      <c r="A195" s="79"/>
      <c r="B195" s="79"/>
      <c r="C195" s="79"/>
      <c r="D195" s="79"/>
      <c r="E195" s="79"/>
      <c r="F195" s="79"/>
      <c r="G195" s="79"/>
      <c r="H195" s="79"/>
      <c r="I195" s="79"/>
      <c r="J195" s="79"/>
      <c r="K195" s="79"/>
      <c r="L195" s="79"/>
      <c r="M195" s="79"/>
      <c r="N195" s="79"/>
      <c r="O195" s="79"/>
      <c r="P195" s="79"/>
    </row>
    <row r="196" spans="1:16" ht="12.75" customHeight="1" x14ac:dyDescent="0.2">
      <c r="A196" s="79"/>
      <c r="B196" s="79"/>
      <c r="C196" s="79"/>
      <c r="D196" s="79"/>
      <c r="E196" s="79"/>
      <c r="F196" s="79"/>
      <c r="G196" s="79"/>
      <c r="H196" s="79"/>
      <c r="I196" s="79"/>
      <c r="J196" s="79"/>
      <c r="K196" s="79"/>
      <c r="L196" s="79"/>
      <c r="M196" s="79"/>
      <c r="N196" s="79"/>
      <c r="O196" s="79"/>
      <c r="P196" s="79"/>
    </row>
    <row r="197" spans="1:16" ht="12.75" customHeight="1" x14ac:dyDescent="0.2">
      <c r="A197" s="79"/>
      <c r="B197" s="79"/>
      <c r="C197" s="79"/>
      <c r="D197" s="79"/>
      <c r="E197" s="79"/>
      <c r="F197" s="79"/>
      <c r="G197" s="79"/>
      <c r="H197" s="79"/>
      <c r="I197" s="79"/>
      <c r="J197" s="79"/>
      <c r="K197" s="79"/>
      <c r="L197" s="79"/>
      <c r="M197" s="79"/>
      <c r="N197" s="79"/>
      <c r="O197" s="79"/>
      <c r="P197" s="79"/>
    </row>
    <row r="198" spans="1:16" ht="12.75" customHeight="1" x14ac:dyDescent="0.2">
      <c r="A198" s="79"/>
      <c r="B198" s="79"/>
      <c r="C198" s="79"/>
      <c r="D198" s="79"/>
      <c r="E198" s="79"/>
      <c r="F198" s="79"/>
      <c r="G198" s="79"/>
      <c r="H198" s="79"/>
      <c r="I198" s="79"/>
      <c r="J198" s="79"/>
      <c r="K198" s="79"/>
      <c r="L198" s="79"/>
      <c r="M198" s="79"/>
      <c r="N198" s="79"/>
      <c r="O198" s="79"/>
      <c r="P198" s="79"/>
    </row>
    <row r="199" spans="1:16" ht="12.75" customHeight="1" x14ac:dyDescent="0.2">
      <c r="A199" s="79"/>
      <c r="B199" s="79"/>
      <c r="C199" s="79"/>
      <c r="D199" s="79"/>
      <c r="E199" s="79"/>
      <c r="F199" s="79"/>
      <c r="G199" s="79"/>
      <c r="H199" s="79"/>
      <c r="I199" s="79"/>
      <c r="J199" s="79"/>
      <c r="K199" s="79"/>
      <c r="L199" s="79"/>
      <c r="M199" s="79"/>
      <c r="N199" s="79"/>
      <c r="O199" s="79"/>
      <c r="P199" s="79"/>
    </row>
    <row r="200" spans="1:16" ht="12.75" customHeight="1" x14ac:dyDescent="0.2">
      <c r="A200" s="79"/>
      <c r="B200" s="79"/>
      <c r="C200" s="79"/>
      <c r="D200" s="79"/>
      <c r="E200" s="79"/>
      <c r="F200" s="79"/>
      <c r="G200" s="79"/>
      <c r="H200" s="79"/>
      <c r="I200" s="79"/>
      <c r="J200" s="79"/>
      <c r="K200" s="79"/>
      <c r="L200" s="79"/>
      <c r="M200" s="79"/>
      <c r="N200" s="79"/>
      <c r="O200" s="79"/>
      <c r="P200" s="79"/>
    </row>
    <row r="201" spans="1:16" ht="12.75" customHeight="1" x14ac:dyDescent="0.2">
      <c r="A201" s="79"/>
      <c r="B201" s="79"/>
      <c r="C201" s="79"/>
      <c r="D201" s="79"/>
      <c r="E201" s="79"/>
      <c r="F201" s="79"/>
      <c r="G201" s="79"/>
      <c r="H201" s="79"/>
      <c r="I201" s="79"/>
      <c r="J201" s="79"/>
      <c r="K201" s="79"/>
      <c r="L201" s="79"/>
      <c r="M201" s="79"/>
      <c r="N201" s="79"/>
      <c r="O201" s="79"/>
      <c r="P201" s="79"/>
    </row>
    <row r="202" spans="1:16" ht="12.75" customHeight="1" x14ac:dyDescent="0.2">
      <c r="A202" s="79"/>
      <c r="B202" s="79"/>
      <c r="C202" s="79"/>
      <c r="D202" s="79"/>
      <c r="E202" s="79"/>
      <c r="F202" s="79"/>
      <c r="G202" s="79"/>
      <c r="H202" s="79"/>
      <c r="I202" s="79"/>
      <c r="J202" s="79"/>
      <c r="K202" s="79"/>
      <c r="L202" s="79"/>
      <c r="M202" s="79"/>
      <c r="N202" s="79"/>
      <c r="O202" s="79"/>
      <c r="P202" s="79"/>
    </row>
    <row r="203" spans="1:16" ht="12.75" customHeight="1" x14ac:dyDescent="0.2">
      <c r="A203" s="79"/>
      <c r="B203" s="79"/>
      <c r="C203" s="79"/>
      <c r="D203" s="79"/>
      <c r="E203" s="79"/>
      <c r="F203" s="79"/>
      <c r="G203" s="79"/>
      <c r="H203" s="79"/>
      <c r="I203" s="79"/>
      <c r="J203" s="79"/>
      <c r="K203" s="79"/>
      <c r="L203" s="79"/>
      <c r="M203" s="79"/>
      <c r="N203" s="79"/>
      <c r="O203" s="79"/>
      <c r="P203" s="79"/>
    </row>
    <row r="204" spans="1:16" ht="12.75" customHeight="1" x14ac:dyDescent="0.2">
      <c r="A204" s="79"/>
      <c r="B204" s="79"/>
      <c r="C204" s="79"/>
      <c r="D204" s="79"/>
      <c r="E204" s="79"/>
      <c r="F204" s="79"/>
      <c r="G204" s="79"/>
      <c r="H204" s="79"/>
      <c r="I204" s="79"/>
      <c r="J204" s="79"/>
      <c r="K204" s="79"/>
      <c r="L204" s="79"/>
      <c r="M204" s="79"/>
      <c r="N204" s="79"/>
      <c r="O204" s="79"/>
      <c r="P204" s="79"/>
    </row>
    <row r="205" spans="1:16" ht="12.75" customHeight="1" x14ac:dyDescent="0.2">
      <c r="A205" s="79"/>
      <c r="B205" s="79"/>
      <c r="C205" s="79"/>
      <c r="D205" s="79"/>
      <c r="E205" s="79"/>
      <c r="F205" s="79"/>
      <c r="G205" s="79"/>
      <c r="H205" s="79"/>
      <c r="I205" s="79"/>
      <c r="J205" s="79"/>
      <c r="K205" s="79"/>
      <c r="L205" s="79"/>
      <c r="M205" s="79"/>
      <c r="N205" s="79"/>
      <c r="O205" s="79"/>
      <c r="P205" s="79"/>
    </row>
    <row r="206" spans="1:16" ht="12.75" customHeight="1" x14ac:dyDescent="0.2">
      <c r="A206" s="79"/>
      <c r="B206" s="79"/>
      <c r="C206" s="79"/>
      <c r="D206" s="79"/>
      <c r="E206" s="79"/>
      <c r="F206" s="79"/>
      <c r="G206" s="79"/>
      <c r="H206" s="79"/>
      <c r="I206" s="79"/>
      <c r="J206" s="79"/>
      <c r="K206" s="79"/>
      <c r="L206" s="79"/>
      <c r="M206" s="79"/>
      <c r="N206" s="79"/>
      <c r="O206" s="79"/>
      <c r="P206" s="79"/>
    </row>
    <row r="207" spans="1:16" ht="12.75" customHeight="1" x14ac:dyDescent="0.2">
      <c r="A207" s="79"/>
      <c r="B207" s="79"/>
      <c r="C207" s="79"/>
      <c r="D207" s="79"/>
      <c r="E207" s="79"/>
      <c r="F207" s="79"/>
      <c r="G207" s="79"/>
      <c r="H207" s="79"/>
      <c r="I207" s="79"/>
      <c r="J207" s="79"/>
      <c r="K207" s="79"/>
      <c r="L207" s="79"/>
      <c r="M207" s="79"/>
      <c r="N207" s="79"/>
      <c r="O207" s="79"/>
      <c r="P207" s="79"/>
    </row>
    <row r="208" spans="1:16" ht="12.75" customHeight="1" x14ac:dyDescent="0.2">
      <c r="A208" s="79"/>
      <c r="B208" s="79"/>
      <c r="C208" s="79"/>
      <c r="D208" s="79"/>
      <c r="E208" s="79"/>
      <c r="F208" s="79"/>
      <c r="G208" s="79"/>
      <c r="H208" s="79"/>
      <c r="I208" s="79"/>
      <c r="J208" s="79"/>
      <c r="K208" s="79"/>
      <c r="L208" s="79"/>
      <c r="M208" s="79"/>
      <c r="N208" s="79"/>
      <c r="O208" s="79"/>
      <c r="P208" s="79"/>
    </row>
    <row r="209" spans="1:16" ht="12.75" customHeight="1" x14ac:dyDescent="0.2">
      <c r="A209" s="79"/>
      <c r="B209" s="79"/>
      <c r="C209" s="79"/>
      <c r="D209" s="79"/>
      <c r="E209" s="79"/>
      <c r="F209" s="79"/>
      <c r="G209" s="79"/>
      <c r="H209" s="79"/>
      <c r="I209" s="79"/>
      <c r="J209" s="79"/>
      <c r="K209" s="79"/>
      <c r="L209" s="79"/>
      <c r="M209" s="79"/>
      <c r="N209" s="79"/>
      <c r="O209" s="79"/>
      <c r="P209" s="79"/>
    </row>
    <row r="210" spans="1:16" ht="12.75" customHeight="1" x14ac:dyDescent="0.2">
      <c r="A210" s="79"/>
      <c r="B210" s="79"/>
      <c r="C210" s="79"/>
      <c r="D210" s="79"/>
      <c r="E210" s="79"/>
      <c r="F210" s="79"/>
      <c r="G210" s="79"/>
      <c r="H210" s="79"/>
      <c r="I210" s="79"/>
      <c r="J210" s="79"/>
      <c r="K210" s="79"/>
      <c r="L210" s="79"/>
      <c r="M210" s="79"/>
      <c r="N210" s="79"/>
      <c r="O210" s="79"/>
      <c r="P210" s="79"/>
    </row>
    <row r="211" spans="1:16" ht="12.75" customHeight="1" x14ac:dyDescent="0.2">
      <c r="A211" s="79"/>
      <c r="B211" s="79"/>
      <c r="C211" s="79"/>
      <c r="D211" s="79"/>
      <c r="E211" s="79"/>
      <c r="F211" s="79"/>
      <c r="G211" s="79"/>
      <c r="H211" s="79"/>
      <c r="I211" s="79"/>
      <c r="J211" s="79"/>
      <c r="K211" s="79"/>
      <c r="L211" s="79"/>
      <c r="M211" s="79"/>
      <c r="N211" s="79"/>
      <c r="O211" s="79"/>
      <c r="P211" s="79"/>
    </row>
    <row r="212" spans="1:16" ht="12.75" customHeight="1" x14ac:dyDescent="0.2">
      <c r="A212" s="79"/>
      <c r="B212" s="79"/>
      <c r="C212" s="79"/>
      <c r="D212" s="79"/>
      <c r="E212" s="79"/>
      <c r="F212" s="79"/>
      <c r="G212" s="79"/>
      <c r="H212" s="79"/>
      <c r="I212" s="79"/>
      <c r="J212" s="79"/>
      <c r="K212" s="79"/>
      <c r="L212" s="79"/>
      <c r="M212" s="79"/>
      <c r="N212" s="79"/>
      <c r="O212" s="79"/>
      <c r="P212" s="79"/>
    </row>
    <row r="213" spans="1:16" ht="12.75" customHeight="1" x14ac:dyDescent="0.2">
      <c r="A213" s="79"/>
      <c r="B213" s="79"/>
      <c r="C213" s="79"/>
      <c r="D213" s="79"/>
      <c r="E213" s="79"/>
      <c r="F213" s="79"/>
      <c r="G213" s="79"/>
      <c r="H213" s="79"/>
      <c r="I213" s="79"/>
      <c r="J213" s="79"/>
      <c r="K213" s="79"/>
      <c r="L213" s="79"/>
      <c r="M213" s="79"/>
      <c r="N213" s="79"/>
      <c r="O213" s="79"/>
      <c r="P213" s="79"/>
    </row>
    <row r="214" spans="1:16" ht="12.75" customHeight="1" x14ac:dyDescent="0.2">
      <c r="A214" s="79"/>
      <c r="B214" s="79"/>
      <c r="C214" s="79"/>
      <c r="D214" s="79"/>
      <c r="E214" s="79"/>
      <c r="F214" s="79"/>
      <c r="G214" s="79"/>
      <c r="H214" s="79"/>
      <c r="I214" s="79"/>
      <c r="J214" s="79"/>
      <c r="K214" s="79"/>
      <c r="L214" s="79"/>
      <c r="M214" s="79"/>
      <c r="N214" s="79"/>
      <c r="O214" s="79"/>
      <c r="P214" s="79"/>
    </row>
    <row r="215" spans="1:16" ht="12.75" customHeight="1" x14ac:dyDescent="0.2">
      <c r="A215" s="79"/>
      <c r="B215" s="79"/>
      <c r="C215" s="79"/>
      <c r="D215" s="79"/>
      <c r="E215" s="79"/>
      <c r="F215" s="79"/>
      <c r="G215" s="79"/>
      <c r="H215" s="79"/>
      <c r="I215" s="79"/>
      <c r="J215" s="79"/>
      <c r="K215" s="79"/>
      <c r="L215" s="79"/>
      <c r="M215" s="79"/>
      <c r="N215" s="79"/>
      <c r="O215" s="79"/>
      <c r="P215" s="79"/>
    </row>
    <row r="216" spans="1:16" ht="12.75" customHeight="1" x14ac:dyDescent="0.2">
      <c r="A216" s="79"/>
      <c r="B216" s="79"/>
      <c r="C216" s="79"/>
      <c r="D216" s="79"/>
      <c r="E216" s="79"/>
      <c r="F216" s="79"/>
      <c r="G216" s="79"/>
      <c r="H216" s="79"/>
      <c r="I216" s="79"/>
      <c r="J216" s="79"/>
      <c r="K216" s="79"/>
      <c r="L216" s="79"/>
      <c r="M216" s="79"/>
      <c r="N216" s="79"/>
      <c r="O216" s="79"/>
      <c r="P216" s="79"/>
    </row>
    <row r="217" spans="1:16" ht="12.75" customHeight="1" x14ac:dyDescent="0.2">
      <c r="A217" s="79"/>
      <c r="B217" s="79"/>
      <c r="C217" s="79"/>
      <c r="D217" s="79"/>
      <c r="E217" s="79"/>
      <c r="F217" s="79"/>
      <c r="G217" s="79"/>
      <c r="H217" s="79"/>
      <c r="I217" s="79"/>
      <c r="J217" s="79"/>
      <c r="K217" s="79"/>
      <c r="L217" s="79"/>
      <c r="M217" s="79"/>
      <c r="N217" s="79"/>
      <c r="O217" s="79"/>
      <c r="P217" s="79"/>
    </row>
    <row r="218" spans="1:16" ht="12.75" customHeight="1" x14ac:dyDescent="0.2">
      <c r="A218" s="79"/>
      <c r="B218" s="79"/>
      <c r="C218" s="79"/>
      <c r="D218" s="79"/>
      <c r="E218" s="79"/>
      <c r="F218" s="79"/>
      <c r="G218" s="79"/>
      <c r="H218" s="79"/>
      <c r="I218" s="79"/>
      <c r="J218" s="79"/>
      <c r="K218" s="79"/>
      <c r="L218" s="79"/>
      <c r="M218" s="79"/>
      <c r="N218" s="79"/>
      <c r="O218" s="79"/>
      <c r="P218" s="79"/>
    </row>
    <row r="219" spans="1:16" ht="12.75" customHeight="1" x14ac:dyDescent="0.2">
      <c r="A219" s="79"/>
      <c r="B219" s="79"/>
      <c r="C219" s="79"/>
      <c r="D219" s="79"/>
      <c r="E219" s="79"/>
      <c r="F219" s="79"/>
      <c r="G219" s="79"/>
      <c r="H219" s="79"/>
      <c r="I219" s="79"/>
      <c r="J219" s="79"/>
      <c r="K219" s="79"/>
      <c r="L219" s="79"/>
      <c r="M219" s="79"/>
      <c r="N219" s="79"/>
      <c r="O219" s="79"/>
      <c r="P219" s="79"/>
    </row>
    <row r="220" spans="1:16" ht="12.75" customHeight="1" x14ac:dyDescent="0.2">
      <c r="A220" s="79"/>
      <c r="B220" s="79"/>
      <c r="C220" s="79"/>
      <c r="D220" s="79"/>
      <c r="E220" s="79"/>
      <c r="F220" s="79"/>
      <c r="G220" s="79"/>
      <c r="H220" s="79"/>
      <c r="I220" s="79"/>
      <c r="J220" s="79"/>
      <c r="K220" s="79"/>
      <c r="L220" s="79"/>
      <c r="M220" s="79"/>
      <c r="N220" s="79"/>
      <c r="O220" s="79"/>
      <c r="P220" s="79"/>
    </row>
    <row r="221" spans="1:16" ht="12.75" customHeight="1" x14ac:dyDescent="0.2">
      <c r="A221" s="79"/>
      <c r="B221" s="79"/>
      <c r="C221" s="79"/>
      <c r="D221" s="79"/>
      <c r="E221" s="79"/>
      <c r="F221" s="79"/>
      <c r="G221" s="79"/>
      <c r="H221" s="79"/>
      <c r="I221" s="79"/>
      <c r="J221" s="79"/>
      <c r="K221" s="79"/>
      <c r="L221" s="79"/>
      <c r="M221" s="79"/>
      <c r="N221" s="79"/>
      <c r="O221" s="79"/>
      <c r="P221" s="79"/>
    </row>
    <row r="222" spans="1:16" ht="12.75" customHeight="1" x14ac:dyDescent="0.2">
      <c r="A222" s="79"/>
      <c r="B222" s="79"/>
      <c r="C222" s="79"/>
      <c r="D222" s="79"/>
      <c r="E222" s="79"/>
      <c r="F222" s="79"/>
      <c r="G222" s="79"/>
      <c r="H222" s="79"/>
      <c r="I222" s="79"/>
      <c r="J222" s="79"/>
      <c r="K222" s="79"/>
      <c r="L222" s="79"/>
      <c r="M222" s="79"/>
      <c r="N222" s="79"/>
      <c r="O222" s="79"/>
      <c r="P222" s="79"/>
    </row>
    <row r="223" spans="1:16" ht="12.75" customHeight="1" x14ac:dyDescent="0.2">
      <c r="A223" s="79"/>
      <c r="B223" s="79"/>
      <c r="C223" s="79"/>
      <c r="D223" s="79"/>
      <c r="E223" s="79"/>
      <c r="F223" s="79"/>
      <c r="G223" s="79"/>
      <c r="H223" s="79"/>
      <c r="I223" s="79"/>
      <c r="J223" s="79"/>
      <c r="K223" s="79"/>
      <c r="L223" s="79"/>
      <c r="M223" s="79"/>
      <c r="N223" s="79"/>
      <c r="O223" s="79"/>
      <c r="P223" s="79"/>
    </row>
    <row r="224" spans="1:16" ht="12.75" customHeight="1" x14ac:dyDescent="0.2">
      <c r="A224" s="79"/>
      <c r="B224" s="79"/>
      <c r="C224" s="79"/>
      <c r="D224" s="79"/>
      <c r="E224" s="79"/>
      <c r="F224" s="79"/>
      <c r="G224" s="79"/>
      <c r="H224" s="79"/>
      <c r="I224" s="79"/>
      <c r="J224" s="79"/>
      <c r="K224" s="79"/>
      <c r="L224" s="79"/>
      <c r="M224" s="79"/>
      <c r="N224" s="79"/>
      <c r="O224" s="79"/>
      <c r="P224" s="79"/>
    </row>
    <row r="225" spans="1:16" ht="12.75" customHeight="1" x14ac:dyDescent="0.2">
      <c r="A225" s="79"/>
      <c r="B225" s="79"/>
      <c r="C225" s="79"/>
      <c r="D225" s="79"/>
      <c r="E225" s="79"/>
      <c r="F225" s="79"/>
      <c r="G225" s="79"/>
      <c r="H225" s="79"/>
      <c r="I225" s="79"/>
      <c r="J225" s="79"/>
      <c r="K225" s="79"/>
      <c r="L225" s="79"/>
      <c r="M225" s="79"/>
      <c r="N225" s="79"/>
      <c r="O225" s="79"/>
      <c r="P225" s="79"/>
    </row>
    <row r="226" spans="1:16" ht="12.75" customHeight="1" x14ac:dyDescent="0.2">
      <c r="A226" s="79"/>
      <c r="B226" s="79"/>
      <c r="C226" s="79"/>
      <c r="D226" s="79"/>
      <c r="E226" s="79"/>
      <c r="F226" s="79"/>
      <c r="G226" s="79"/>
      <c r="H226" s="79"/>
      <c r="I226" s="79"/>
      <c r="J226" s="79"/>
      <c r="K226" s="79"/>
      <c r="L226" s="79"/>
      <c r="M226" s="79"/>
      <c r="N226" s="79"/>
      <c r="O226" s="79"/>
      <c r="P226" s="79"/>
    </row>
    <row r="227" spans="1:16" ht="12.75" customHeight="1" x14ac:dyDescent="0.2">
      <c r="A227" s="79"/>
      <c r="B227" s="79"/>
      <c r="C227" s="79"/>
      <c r="D227" s="79"/>
      <c r="E227" s="79"/>
      <c r="F227" s="79"/>
      <c r="G227" s="79"/>
      <c r="H227" s="79"/>
      <c r="I227" s="79"/>
      <c r="J227" s="79"/>
      <c r="K227" s="79"/>
      <c r="L227" s="79"/>
      <c r="M227" s="79"/>
      <c r="N227" s="79"/>
      <c r="O227" s="79"/>
      <c r="P227" s="79"/>
    </row>
    <row r="228" spans="1:16" ht="12.75" customHeight="1" x14ac:dyDescent="0.2">
      <c r="A228" s="79"/>
      <c r="B228" s="79"/>
      <c r="C228" s="79"/>
      <c r="D228" s="79"/>
      <c r="E228" s="79"/>
      <c r="F228" s="79"/>
      <c r="G228" s="79"/>
      <c r="H228" s="79"/>
      <c r="I228" s="79"/>
      <c r="J228" s="79"/>
      <c r="K228" s="79"/>
      <c r="L228" s="79"/>
      <c r="M228" s="79"/>
      <c r="N228" s="79"/>
      <c r="O228" s="79"/>
      <c r="P228" s="79"/>
    </row>
    <row r="229" spans="1:16" ht="12.75" customHeight="1" x14ac:dyDescent="0.2">
      <c r="A229" s="79"/>
      <c r="B229" s="79"/>
      <c r="C229" s="79"/>
      <c r="D229" s="79"/>
      <c r="E229" s="79"/>
      <c r="F229" s="79"/>
      <c r="G229" s="79"/>
      <c r="H229" s="79"/>
      <c r="I229" s="79"/>
      <c r="J229" s="79"/>
      <c r="K229" s="79"/>
      <c r="L229" s="79"/>
      <c r="M229" s="79"/>
      <c r="N229" s="79"/>
      <c r="O229" s="79"/>
      <c r="P229" s="79"/>
    </row>
    <row r="230" spans="1:16" ht="12.75" customHeight="1" x14ac:dyDescent="0.2">
      <c r="A230" s="79"/>
      <c r="B230" s="79"/>
      <c r="C230" s="79"/>
      <c r="D230" s="79"/>
      <c r="E230" s="79"/>
      <c r="F230" s="79"/>
      <c r="G230" s="79"/>
      <c r="H230" s="79"/>
      <c r="I230" s="79"/>
      <c r="J230" s="79"/>
      <c r="K230" s="79"/>
      <c r="L230" s="79"/>
      <c r="M230" s="79"/>
      <c r="N230" s="79"/>
      <c r="O230" s="79"/>
      <c r="P230" s="79"/>
    </row>
    <row r="231" spans="1:16" ht="12.75" customHeight="1" x14ac:dyDescent="0.2">
      <c r="A231" s="79"/>
      <c r="B231" s="79"/>
      <c r="C231" s="79"/>
      <c r="D231" s="79"/>
      <c r="E231" s="79"/>
      <c r="F231" s="79"/>
      <c r="G231" s="79"/>
      <c r="H231" s="79"/>
      <c r="I231" s="79"/>
      <c r="J231" s="79"/>
      <c r="K231" s="79"/>
      <c r="L231" s="79"/>
      <c r="M231" s="79"/>
      <c r="N231" s="79"/>
      <c r="O231" s="79"/>
      <c r="P231" s="79"/>
    </row>
    <row r="232" spans="1:16" ht="12.75" customHeight="1" x14ac:dyDescent="0.2">
      <c r="A232" s="79"/>
      <c r="B232" s="79"/>
      <c r="C232" s="79"/>
      <c r="D232" s="79"/>
      <c r="E232" s="79"/>
      <c r="F232" s="79"/>
      <c r="G232" s="79"/>
      <c r="H232" s="79"/>
      <c r="I232" s="79"/>
      <c r="J232" s="79"/>
      <c r="K232" s="79"/>
      <c r="L232" s="79"/>
      <c r="M232" s="79"/>
      <c r="N232" s="79"/>
      <c r="O232" s="79"/>
      <c r="P232" s="79"/>
    </row>
    <row r="233" spans="1:16" ht="12.75" customHeight="1" x14ac:dyDescent="0.2">
      <c r="A233" s="79"/>
      <c r="B233" s="79"/>
      <c r="C233" s="79"/>
      <c r="D233" s="79"/>
      <c r="E233" s="79"/>
      <c r="F233" s="79"/>
      <c r="G233" s="79"/>
      <c r="H233" s="79"/>
      <c r="I233" s="79"/>
      <c r="J233" s="79"/>
      <c r="K233" s="79"/>
      <c r="L233" s="79"/>
      <c r="M233" s="79"/>
      <c r="N233" s="79"/>
      <c r="O233" s="79"/>
      <c r="P233" s="79"/>
    </row>
    <row r="234" spans="1:16" ht="12.75" customHeight="1" x14ac:dyDescent="0.2">
      <c r="A234" s="79"/>
      <c r="B234" s="79"/>
      <c r="C234" s="79"/>
      <c r="D234" s="79"/>
      <c r="E234" s="79"/>
      <c r="F234" s="79"/>
      <c r="G234" s="79"/>
      <c r="H234" s="79"/>
      <c r="I234" s="79"/>
      <c r="J234" s="79"/>
      <c r="K234" s="79"/>
      <c r="L234" s="79"/>
      <c r="M234" s="79"/>
      <c r="N234" s="79"/>
      <c r="O234" s="79"/>
      <c r="P234" s="79"/>
    </row>
    <row r="235" spans="1:16" ht="12.75" customHeight="1" x14ac:dyDescent="0.2">
      <c r="A235" s="79"/>
      <c r="B235" s="79"/>
      <c r="C235" s="79"/>
      <c r="D235" s="79"/>
      <c r="E235" s="79"/>
      <c r="F235" s="79"/>
      <c r="G235" s="79"/>
      <c r="H235" s="79"/>
      <c r="I235" s="79"/>
      <c r="J235" s="79"/>
      <c r="K235" s="79"/>
      <c r="L235" s="79"/>
      <c r="M235" s="79"/>
      <c r="N235" s="79"/>
      <c r="O235" s="79"/>
      <c r="P235" s="79"/>
    </row>
    <row r="236" spans="1:16" ht="12.75" customHeight="1" x14ac:dyDescent="0.2">
      <c r="A236" s="79"/>
      <c r="B236" s="79"/>
      <c r="C236" s="79"/>
      <c r="D236" s="79"/>
      <c r="E236" s="79"/>
      <c r="F236" s="79"/>
      <c r="G236" s="79"/>
      <c r="H236" s="79"/>
      <c r="I236" s="79"/>
      <c r="J236" s="79"/>
      <c r="K236" s="79"/>
      <c r="L236" s="79"/>
      <c r="M236" s="79"/>
      <c r="N236" s="79"/>
      <c r="O236" s="79"/>
      <c r="P236" s="79"/>
    </row>
    <row r="237" spans="1:16" ht="12.75" customHeight="1" x14ac:dyDescent="0.2">
      <c r="A237" s="79"/>
      <c r="B237" s="79"/>
      <c r="C237" s="79"/>
      <c r="D237" s="79"/>
      <c r="E237" s="79"/>
      <c r="F237" s="79"/>
      <c r="G237" s="79"/>
      <c r="H237" s="79"/>
      <c r="I237" s="79"/>
      <c r="J237" s="79"/>
      <c r="K237" s="79"/>
      <c r="L237" s="79"/>
      <c r="M237" s="79"/>
      <c r="N237" s="79"/>
      <c r="O237" s="79"/>
      <c r="P237" s="79"/>
    </row>
    <row r="238" spans="1:16" ht="12.75" customHeight="1" x14ac:dyDescent="0.2">
      <c r="A238" s="79"/>
      <c r="B238" s="79"/>
      <c r="C238" s="79"/>
      <c r="D238" s="79"/>
      <c r="E238" s="79"/>
      <c r="F238" s="79"/>
      <c r="G238" s="79"/>
      <c r="H238" s="79"/>
      <c r="I238" s="79"/>
      <c r="J238" s="79"/>
      <c r="K238" s="79"/>
      <c r="L238" s="79"/>
      <c r="M238" s="79"/>
      <c r="N238" s="79"/>
      <c r="O238" s="79"/>
      <c r="P238" s="79"/>
    </row>
    <row r="239" spans="1:16" ht="12.75" customHeight="1" x14ac:dyDescent="0.2">
      <c r="A239" s="79"/>
      <c r="B239" s="79"/>
      <c r="C239" s="79"/>
      <c r="D239" s="79"/>
      <c r="E239" s="79"/>
      <c r="F239" s="79"/>
      <c r="G239" s="79"/>
      <c r="H239" s="79"/>
      <c r="I239" s="79"/>
      <c r="J239" s="79"/>
      <c r="K239" s="79"/>
      <c r="L239" s="79"/>
      <c r="M239" s="79"/>
      <c r="N239" s="79"/>
      <c r="O239" s="79"/>
      <c r="P239" s="79"/>
    </row>
    <row r="240" spans="1:16" ht="12.75" customHeight="1" x14ac:dyDescent="0.2">
      <c r="A240" s="79"/>
      <c r="B240" s="79"/>
      <c r="C240" s="79"/>
      <c r="D240" s="79"/>
      <c r="E240" s="79"/>
      <c r="F240" s="79"/>
      <c r="G240" s="79"/>
      <c r="H240" s="79"/>
      <c r="I240" s="79"/>
      <c r="J240" s="79"/>
      <c r="K240" s="79"/>
      <c r="L240" s="79"/>
      <c r="M240" s="79"/>
      <c r="N240" s="79"/>
      <c r="O240" s="79"/>
      <c r="P240" s="79"/>
    </row>
    <row r="241" spans="1:16" ht="12.75" customHeight="1" x14ac:dyDescent="0.2">
      <c r="A241" s="79"/>
      <c r="B241" s="79"/>
      <c r="C241" s="79"/>
      <c r="D241" s="79"/>
      <c r="E241" s="79"/>
      <c r="F241" s="79"/>
      <c r="G241" s="79"/>
      <c r="H241" s="79"/>
      <c r="I241" s="79"/>
      <c r="J241" s="79"/>
      <c r="K241" s="79"/>
      <c r="L241" s="79"/>
      <c r="M241" s="79"/>
      <c r="N241" s="79"/>
      <c r="O241" s="79"/>
      <c r="P241" s="79"/>
    </row>
    <row r="242" spans="1:16" ht="12.75" customHeight="1" x14ac:dyDescent="0.2">
      <c r="A242" s="79"/>
      <c r="B242" s="79"/>
      <c r="C242" s="79"/>
      <c r="D242" s="79"/>
      <c r="E242" s="79"/>
      <c r="F242" s="79"/>
      <c r="G242" s="79"/>
      <c r="H242" s="79"/>
      <c r="I242" s="79"/>
      <c r="J242" s="79"/>
      <c r="K242" s="79"/>
      <c r="L242" s="79"/>
      <c r="M242" s="79"/>
      <c r="N242" s="79"/>
      <c r="O242" s="79"/>
      <c r="P242" s="79"/>
    </row>
    <row r="243" spans="1:16" ht="12.75" customHeight="1" x14ac:dyDescent="0.2">
      <c r="A243" s="79"/>
      <c r="B243" s="79"/>
      <c r="C243" s="79"/>
      <c r="D243" s="79"/>
      <c r="E243" s="79"/>
      <c r="F243" s="79"/>
      <c r="G243" s="79"/>
      <c r="H243" s="79"/>
      <c r="I243" s="79"/>
      <c r="J243" s="79"/>
      <c r="K243" s="79"/>
      <c r="L243" s="79"/>
      <c r="M243" s="79"/>
      <c r="N243" s="79"/>
      <c r="O243" s="79"/>
      <c r="P243" s="79"/>
    </row>
    <row r="244" spans="1:16" ht="12.75" customHeight="1" x14ac:dyDescent="0.2">
      <c r="A244" s="79"/>
      <c r="B244" s="79"/>
      <c r="C244" s="79"/>
      <c r="D244" s="79"/>
      <c r="E244" s="79"/>
      <c r="F244" s="79"/>
      <c r="G244" s="79"/>
      <c r="H244" s="79"/>
      <c r="I244" s="79"/>
      <c r="J244" s="79"/>
      <c r="K244" s="79"/>
      <c r="L244" s="79"/>
      <c r="M244" s="79"/>
      <c r="N244" s="79"/>
      <c r="O244" s="79"/>
      <c r="P244" s="79"/>
    </row>
    <row r="245" spans="1:16" ht="12.75" customHeight="1" x14ac:dyDescent="0.2">
      <c r="A245" s="79"/>
      <c r="B245" s="79"/>
      <c r="C245" s="79"/>
      <c r="D245" s="79"/>
      <c r="E245" s="79"/>
      <c r="F245" s="79"/>
      <c r="G245" s="79"/>
      <c r="H245" s="79"/>
      <c r="I245" s="79"/>
      <c r="J245" s="79"/>
      <c r="K245" s="79"/>
      <c r="L245" s="79"/>
      <c r="M245" s="79"/>
      <c r="N245" s="79"/>
      <c r="O245" s="79"/>
      <c r="P245" s="7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K16:K17"/>
    <mergeCell ref="L16:L17"/>
    <mergeCell ref="M16:M17"/>
    <mergeCell ref="N16:N17"/>
    <mergeCell ref="P16:P17"/>
    <mergeCell ref="O16:O17"/>
    <mergeCell ref="F16:F17"/>
    <mergeCell ref="G16:G17"/>
    <mergeCell ref="H16:H17"/>
    <mergeCell ref="I16:I17"/>
    <mergeCell ref="J16:J17"/>
    <mergeCell ref="B13:C13"/>
    <mergeCell ref="B15:C15"/>
    <mergeCell ref="A16:A17"/>
    <mergeCell ref="B16:B17"/>
    <mergeCell ref="E16:E17"/>
    <mergeCell ref="A7:B7"/>
    <mergeCell ref="A9:A11"/>
    <mergeCell ref="B9:B11"/>
    <mergeCell ref="C9:C11"/>
    <mergeCell ref="D9:D11"/>
    <mergeCell ref="I9:J9"/>
    <mergeCell ref="K9:L9"/>
    <mergeCell ref="M9:N9"/>
    <mergeCell ref="O9:P9"/>
    <mergeCell ref="E10:F10"/>
    <mergeCell ref="G10:H10"/>
    <mergeCell ref="I10:J10"/>
    <mergeCell ref="K10:L10"/>
    <mergeCell ref="M10:N10"/>
    <mergeCell ref="O10:P10"/>
    <mergeCell ref="E9:F9"/>
    <mergeCell ref="G9:H9"/>
  </mergeCells>
  <conditionalFormatting sqref="M14">
    <cfRule type="cellIs" dxfId="45" priority="1" operator="equal">
      <formula>"NO"</formula>
    </cfRule>
  </conditionalFormatting>
  <pageMargins left="0.70866141732283472" right="0.70866141732283472" top="0.74803149606299213" bottom="0.74803149606299213" header="0" footer="0"/>
  <pageSetup paperSize="9"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7"/>
  <sheetViews>
    <sheetView workbookViewId="0">
      <pane xSplit="3" ySplit="3" topLeftCell="M4" activePane="bottomRight" state="frozen"/>
      <selection pane="topRight" activeCell="D1" sqref="D1"/>
      <selection pane="bottomLeft" activeCell="A4" sqref="A4"/>
      <selection pane="bottomRight" activeCell="T4" sqref="T4"/>
    </sheetView>
  </sheetViews>
  <sheetFormatPr baseColWidth="10" defaultColWidth="12.625" defaultRowHeight="15" customHeight="1" x14ac:dyDescent="0.2"/>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s>
  <sheetData>
    <row r="1" spans="1:27" ht="14.25" customHeight="1" x14ac:dyDescent="0.2">
      <c r="A1" s="82"/>
      <c r="B1" s="357" t="s">
        <v>166</v>
      </c>
      <c r="C1" s="357" t="s">
        <v>167</v>
      </c>
      <c r="D1" s="352">
        <v>1</v>
      </c>
      <c r="E1" s="347"/>
      <c r="F1" s="347"/>
      <c r="G1" s="311"/>
      <c r="H1" s="358">
        <v>2</v>
      </c>
      <c r="I1" s="347"/>
      <c r="J1" s="347"/>
      <c r="K1" s="311"/>
      <c r="L1" s="358">
        <v>3</v>
      </c>
      <c r="M1" s="347"/>
      <c r="N1" s="347"/>
      <c r="O1" s="311"/>
      <c r="P1" s="358">
        <v>4</v>
      </c>
      <c r="Q1" s="347"/>
      <c r="R1" s="347"/>
      <c r="S1" s="311"/>
      <c r="T1" s="358">
        <v>5</v>
      </c>
      <c r="U1" s="347"/>
      <c r="V1" s="347"/>
      <c r="W1" s="311"/>
      <c r="X1" s="358">
        <v>6</v>
      </c>
      <c r="Y1" s="347"/>
      <c r="Z1" s="347"/>
      <c r="AA1" s="311"/>
    </row>
    <row r="2" spans="1:27" ht="14.25" customHeight="1" x14ac:dyDescent="0.2">
      <c r="A2" s="82"/>
      <c r="B2" s="316"/>
      <c r="C2" s="316"/>
      <c r="D2" s="353" t="str">
        <f>+'VERIFICACION TECNICA FINAL'!C10</f>
        <v>DIEGO REINEL FERNANDEZ ORDOÑEZ</v>
      </c>
      <c r="E2" s="347"/>
      <c r="F2" s="347"/>
      <c r="G2" s="311"/>
      <c r="H2" s="356" t="str">
        <f>+'VERIFICACION TECNICA FINAL'!E10</f>
        <v>MARIA EUGENIA TRUJILLO SOLARTE</v>
      </c>
      <c r="I2" s="347"/>
      <c r="J2" s="347"/>
      <c r="K2" s="311"/>
      <c r="L2" s="356" t="str">
        <f>+'VERIFICACION TECNICA FINAL'!G10</f>
        <v>JESUS HERNAN ZAMBRANO SOLARTE</v>
      </c>
      <c r="M2" s="347"/>
      <c r="N2" s="347"/>
      <c r="O2" s="311"/>
      <c r="P2" s="356" t="str">
        <f>+'VERIFICACION TECNICA FINAL'!I10</f>
        <v>CARLOS EDUARDO LOPEZ GOMEZ</v>
      </c>
      <c r="Q2" s="347"/>
      <c r="R2" s="347"/>
      <c r="S2" s="311"/>
      <c r="T2" s="356" t="str">
        <f>+'VERIFICACION TECNICA FINAL'!K10</f>
        <v>MANUEL JURADO HERRERA</v>
      </c>
      <c r="U2" s="347"/>
      <c r="V2" s="347"/>
      <c r="W2" s="311"/>
      <c r="X2" s="356" t="str">
        <f>+'VERIFICACION TECNICA FINAL'!M10</f>
        <v>GILBERT JEOVANNY DIAZ</v>
      </c>
      <c r="Y2" s="347"/>
      <c r="Z2" s="347"/>
      <c r="AA2" s="311"/>
    </row>
    <row r="3" spans="1:27" ht="18" customHeight="1" x14ac:dyDescent="0.2">
      <c r="A3" s="82"/>
      <c r="B3" s="317"/>
      <c r="C3" s="317"/>
      <c r="D3" s="147" t="s">
        <v>168</v>
      </c>
      <c r="E3" s="148" t="s">
        <v>169</v>
      </c>
      <c r="F3" s="148" t="s">
        <v>170</v>
      </c>
      <c r="G3" s="148" t="s">
        <v>171</v>
      </c>
      <c r="H3" s="148" t="s">
        <v>168</v>
      </c>
      <c r="I3" s="148" t="s">
        <v>169</v>
      </c>
      <c r="J3" s="148" t="s">
        <v>170</v>
      </c>
      <c r="K3" s="148" t="s">
        <v>171</v>
      </c>
      <c r="L3" s="148" t="s">
        <v>168</v>
      </c>
      <c r="M3" s="148" t="s">
        <v>169</v>
      </c>
      <c r="N3" s="148" t="s">
        <v>170</v>
      </c>
      <c r="O3" s="148" t="s">
        <v>171</v>
      </c>
      <c r="P3" s="148" t="s">
        <v>168</v>
      </c>
      <c r="Q3" s="148" t="s">
        <v>169</v>
      </c>
      <c r="R3" s="148" t="s">
        <v>170</v>
      </c>
      <c r="S3" s="148" t="s">
        <v>171</v>
      </c>
      <c r="T3" s="148" t="s">
        <v>168</v>
      </c>
      <c r="U3" s="148" t="s">
        <v>169</v>
      </c>
      <c r="V3" s="148" t="s">
        <v>170</v>
      </c>
      <c r="W3" s="148" t="s">
        <v>171</v>
      </c>
      <c r="X3" s="148" t="s">
        <v>168</v>
      </c>
      <c r="Y3" s="148" t="s">
        <v>169</v>
      </c>
      <c r="Z3" s="148" t="s">
        <v>170</v>
      </c>
      <c r="AA3" s="148" t="s">
        <v>171</v>
      </c>
    </row>
    <row r="4" spans="1:27" ht="16.5" x14ac:dyDescent="0.2">
      <c r="A4" s="82"/>
      <c r="B4" s="149" t="s">
        <v>172</v>
      </c>
      <c r="C4" s="150" t="s">
        <v>173</v>
      </c>
      <c r="D4" s="151" t="s">
        <v>19</v>
      </c>
      <c r="E4" s="152"/>
      <c r="F4" s="152"/>
      <c r="G4" s="153" t="str">
        <f t="shared" ref="G4:G5" si="0">IF(COUNTIF(D4:F4,"si")&gt;0,"SI","NO")</f>
        <v>SI</v>
      </c>
      <c r="H4" s="151" t="s">
        <v>19</v>
      </c>
      <c r="I4" s="152" t="s">
        <v>21</v>
      </c>
      <c r="J4" s="152" t="s">
        <v>21</v>
      </c>
      <c r="K4" s="153" t="str">
        <f t="shared" ref="K4:K5" si="1">IF(COUNTIF(H4:J4,"si")&gt;0,"SI","NO")</f>
        <v>SI</v>
      </c>
      <c r="L4" s="151"/>
      <c r="M4" s="152"/>
      <c r="N4" s="152"/>
      <c r="O4" s="153" t="str">
        <f t="shared" ref="O4:O5" si="2">IF(COUNTIF(L4:N4,"si")&gt;0,"SI","NO")</f>
        <v>NO</v>
      </c>
      <c r="P4" s="151" t="s">
        <v>19</v>
      </c>
      <c r="Q4" s="152"/>
      <c r="R4" s="152"/>
      <c r="S4" s="153" t="str">
        <f t="shared" ref="S4:S5" si="3">IF(COUNTIF(P4:R4,"si")&gt;0,"SI","NO")</f>
        <v>SI</v>
      </c>
      <c r="T4" s="151"/>
      <c r="U4" s="152" t="s">
        <v>19</v>
      </c>
      <c r="V4" s="152"/>
      <c r="W4" s="153" t="str">
        <f t="shared" ref="W4:W24" si="4">IF(COUNTIF(T4:V4,"si")&gt;0,"SI","NO")</f>
        <v>SI</v>
      </c>
      <c r="X4" s="151"/>
      <c r="Y4" s="152"/>
      <c r="Z4" s="152"/>
      <c r="AA4" s="153" t="str">
        <f t="shared" ref="AA4:AA5" si="5">IF(COUNTIF(X4:Z4,"si")&gt;0,"SI","NO")</f>
        <v>NO</v>
      </c>
    </row>
    <row r="5" spans="1:27" ht="16.5" x14ac:dyDescent="0.2">
      <c r="A5" s="82"/>
      <c r="B5" s="154" t="s">
        <v>174</v>
      </c>
      <c r="C5" s="155" t="s">
        <v>175</v>
      </c>
      <c r="D5" s="156" t="s">
        <v>19</v>
      </c>
      <c r="E5" s="157"/>
      <c r="F5" s="157"/>
      <c r="G5" s="158" t="str">
        <f t="shared" si="0"/>
        <v>SI</v>
      </c>
      <c r="H5" s="156" t="s">
        <v>19</v>
      </c>
      <c r="I5" s="157" t="s">
        <v>19</v>
      </c>
      <c r="J5" s="157" t="s">
        <v>19</v>
      </c>
      <c r="K5" s="158" t="str">
        <f t="shared" si="1"/>
        <v>SI</v>
      </c>
      <c r="L5" s="156"/>
      <c r="M5" s="157"/>
      <c r="N5" s="157"/>
      <c r="O5" s="158" t="str">
        <f t="shared" si="2"/>
        <v>NO</v>
      </c>
      <c r="P5" s="156" t="s">
        <v>19</v>
      </c>
      <c r="Q5" s="157"/>
      <c r="R5" s="157"/>
      <c r="S5" s="158" t="str">
        <f t="shared" si="3"/>
        <v>SI</v>
      </c>
      <c r="T5" s="156"/>
      <c r="U5" s="157" t="s">
        <v>21</v>
      </c>
      <c r="V5" s="157"/>
      <c r="W5" s="153" t="str">
        <f t="shared" si="4"/>
        <v>NO</v>
      </c>
      <c r="X5" s="156"/>
      <c r="Y5" s="157"/>
      <c r="Z5" s="157"/>
      <c r="AA5" s="158" t="str">
        <f t="shared" si="5"/>
        <v>NO</v>
      </c>
    </row>
    <row r="6" spans="1:27" ht="16.5" x14ac:dyDescent="0.2">
      <c r="A6" s="82"/>
      <c r="B6" s="154" t="s">
        <v>176</v>
      </c>
      <c r="C6" s="159" t="s">
        <v>177</v>
      </c>
      <c r="D6" s="156"/>
      <c r="E6" s="157"/>
      <c r="F6" s="157"/>
      <c r="G6" s="158"/>
      <c r="H6" s="156"/>
      <c r="I6" s="157"/>
      <c r="J6" s="157"/>
      <c r="K6" s="158"/>
      <c r="L6" s="156"/>
      <c r="M6" s="157"/>
      <c r="N6" s="157"/>
      <c r="O6" s="158"/>
      <c r="P6" s="156"/>
      <c r="Q6" s="157"/>
      <c r="R6" s="157"/>
      <c r="S6" s="158"/>
      <c r="T6" s="156"/>
      <c r="U6" s="157"/>
      <c r="V6" s="157"/>
      <c r="W6" s="153"/>
      <c r="X6" s="156"/>
      <c r="Y6" s="157"/>
      <c r="Z6" s="157"/>
      <c r="AA6" s="158"/>
    </row>
    <row r="7" spans="1:27" ht="16.5" x14ac:dyDescent="0.2">
      <c r="A7" s="82"/>
      <c r="B7" s="154"/>
      <c r="C7" s="155" t="s">
        <v>178</v>
      </c>
      <c r="D7" s="156" t="s">
        <v>19</v>
      </c>
      <c r="E7" s="157"/>
      <c r="F7" s="157"/>
      <c r="G7" s="158" t="str">
        <f t="shared" ref="G7:G12" si="6">IF(COUNTIF(D7:F7,"si")&gt;0,"SI","NO")</f>
        <v>SI</v>
      </c>
      <c r="H7" s="156" t="s">
        <v>19</v>
      </c>
      <c r="I7" s="157" t="s">
        <v>21</v>
      </c>
      <c r="J7" s="157" t="s">
        <v>21</v>
      </c>
      <c r="K7" s="158" t="str">
        <f t="shared" ref="K7:K12" si="7">IF(COUNTIF(H7:J7,"si")&gt;0,"SI","NO")</f>
        <v>SI</v>
      </c>
      <c r="L7" s="156"/>
      <c r="M7" s="157"/>
      <c r="N7" s="157"/>
      <c r="O7" s="158"/>
      <c r="P7" s="156" t="s">
        <v>19</v>
      </c>
      <c r="Q7" s="157"/>
      <c r="R7" s="157"/>
      <c r="S7" s="158" t="str">
        <f t="shared" ref="S7:S12" si="8">IF(COUNTIF(P7:R7,"si")&gt;0,"SI","NO")</f>
        <v>SI</v>
      </c>
      <c r="T7" s="156"/>
      <c r="U7" s="157" t="s">
        <v>19</v>
      </c>
      <c r="V7" s="157"/>
      <c r="W7" s="153" t="str">
        <f t="shared" si="4"/>
        <v>SI</v>
      </c>
      <c r="X7" s="156"/>
      <c r="Y7" s="157"/>
      <c r="Z7" s="157"/>
      <c r="AA7" s="158"/>
    </row>
    <row r="8" spans="1:27" ht="16.5" x14ac:dyDescent="0.2">
      <c r="A8" s="82"/>
      <c r="B8" s="154"/>
      <c r="C8" s="155" t="s">
        <v>179</v>
      </c>
      <c r="D8" s="156" t="s">
        <v>19</v>
      </c>
      <c r="E8" s="157"/>
      <c r="F8" s="157"/>
      <c r="G8" s="158" t="str">
        <f t="shared" si="6"/>
        <v>SI</v>
      </c>
      <c r="H8" s="156" t="s">
        <v>19</v>
      </c>
      <c r="I8" s="157" t="s">
        <v>21</v>
      </c>
      <c r="J8" s="157" t="s">
        <v>21</v>
      </c>
      <c r="K8" s="158" t="str">
        <f t="shared" si="7"/>
        <v>SI</v>
      </c>
      <c r="L8" s="156"/>
      <c r="M8" s="157"/>
      <c r="N8" s="157"/>
      <c r="O8" s="158"/>
      <c r="P8" s="156" t="s">
        <v>19</v>
      </c>
      <c r="Q8" s="157"/>
      <c r="R8" s="157"/>
      <c r="S8" s="158" t="str">
        <f t="shared" si="8"/>
        <v>SI</v>
      </c>
      <c r="T8" s="156"/>
      <c r="U8" s="157" t="s">
        <v>19</v>
      </c>
      <c r="V8" s="157"/>
      <c r="W8" s="153" t="str">
        <f t="shared" si="4"/>
        <v>SI</v>
      </c>
      <c r="X8" s="156"/>
      <c r="Y8" s="157"/>
      <c r="Z8" s="157"/>
      <c r="AA8" s="158"/>
    </row>
    <row r="9" spans="1:27" ht="16.5" x14ac:dyDescent="0.2">
      <c r="A9" s="82"/>
      <c r="B9" s="154" t="s">
        <v>180</v>
      </c>
      <c r="C9" s="155" t="s">
        <v>181</v>
      </c>
      <c r="D9" s="156" t="s">
        <v>19</v>
      </c>
      <c r="E9" s="157"/>
      <c r="F9" s="157"/>
      <c r="G9" s="158" t="str">
        <f t="shared" si="6"/>
        <v>SI</v>
      </c>
      <c r="H9" s="156" t="s">
        <v>19</v>
      </c>
      <c r="I9" s="157" t="s">
        <v>21</v>
      </c>
      <c r="J9" s="157" t="s">
        <v>19</v>
      </c>
      <c r="K9" s="158" t="str">
        <f t="shared" si="7"/>
        <v>SI</v>
      </c>
      <c r="L9" s="156"/>
      <c r="M9" s="157"/>
      <c r="N9" s="157"/>
      <c r="O9" s="158" t="str">
        <f t="shared" ref="O9:O12" si="9">IF(COUNTIF(L9:N9,"si")&gt;0,"SI","NO")</f>
        <v>NO</v>
      </c>
      <c r="P9" s="156" t="s">
        <v>19</v>
      </c>
      <c r="Q9" s="157"/>
      <c r="R9" s="157"/>
      <c r="S9" s="158" t="str">
        <f t="shared" si="8"/>
        <v>SI</v>
      </c>
      <c r="T9" s="156"/>
      <c r="U9" s="157" t="s">
        <v>19</v>
      </c>
      <c r="V9" s="157"/>
      <c r="W9" s="153" t="str">
        <f t="shared" si="4"/>
        <v>SI</v>
      </c>
      <c r="X9" s="156"/>
      <c r="Y9" s="157"/>
      <c r="Z9" s="157"/>
      <c r="AA9" s="158" t="str">
        <f t="shared" ref="AA9:AA12" si="10">IF(COUNTIF(X9:Z9,"si")&gt;0,"SI","NO")</f>
        <v>NO</v>
      </c>
    </row>
    <row r="10" spans="1:27" ht="16.5" x14ac:dyDescent="0.2">
      <c r="A10" s="82"/>
      <c r="B10" s="154" t="s">
        <v>182</v>
      </c>
      <c r="C10" s="155" t="s">
        <v>183</v>
      </c>
      <c r="D10" s="156" t="s">
        <v>19</v>
      </c>
      <c r="E10" s="157"/>
      <c r="F10" s="157"/>
      <c r="G10" s="158" t="str">
        <f t="shared" si="6"/>
        <v>SI</v>
      </c>
      <c r="H10" s="156" t="s">
        <v>19</v>
      </c>
      <c r="I10" s="157" t="s">
        <v>21</v>
      </c>
      <c r="J10" s="157" t="s">
        <v>21</v>
      </c>
      <c r="K10" s="158" t="str">
        <f t="shared" si="7"/>
        <v>SI</v>
      </c>
      <c r="L10" s="156"/>
      <c r="M10" s="157"/>
      <c r="N10" s="157"/>
      <c r="O10" s="158" t="str">
        <f t="shared" si="9"/>
        <v>NO</v>
      </c>
      <c r="P10" s="156" t="s">
        <v>19</v>
      </c>
      <c r="Q10" s="157"/>
      <c r="R10" s="157"/>
      <c r="S10" s="158" t="str">
        <f t="shared" si="8"/>
        <v>SI</v>
      </c>
      <c r="T10" s="156"/>
      <c r="U10" s="157" t="s">
        <v>19</v>
      </c>
      <c r="V10" s="157"/>
      <c r="W10" s="153" t="str">
        <f t="shared" si="4"/>
        <v>SI</v>
      </c>
      <c r="X10" s="156"/>
      <c r="Y10" s="157"/>
      <c r="Z10" s="157"/>
      <c r="AA10" s="158" t="str">
        <f t="shared" si="10"/>
        <v>NO</v>
      </c>
    </row>
    <row r="11" spans="1:27" ht="16.5" x14ac:dyDescent="0.2">
      <c r="A11" s="82"/>
      <c r="B11" s="154" t="s">
        <v>184</v>
      </c>
      <c r="C11" s="155" t="s">
        <v>185</v>
      </c>
      <c r="D11" s="156" t="s">
        <v>19</v>
      </c>
      <c r="E11" s="157"/>
      <c r="F11" s="157"/>
      <c r="G11" s="158" t="str">
        <f t="shared" si="6"/>
        <v>SI</v>
      </c>
      <c r="H11" s="156" t="s">
        <v>19</v>
      </c>
      <c r="I11" s="157" t="s">
        <v>21</v>
      </c>
      <c r="J11" s="157" t="s">
        <v>21</v>
      </c>
      <c r="K11" s="158" t="str">
        <f t="shared" si="7"/>
        <v>SI</v>
      </c>
      <c r="L11" s="156"/>
      <c r="M11" s="157"/>
      <c r="N11" s="157"/>
      <c r="O11" s="158" t="str">
        <f t="shared" si="9"/>
        <v>NO</v>
      </c>
      <c r="P11" s="156" t="s">
        <v>19</v>
      </c>
      <c r="Q11" s="157"/>
      <c r="R11" s="157"/>
      <c r="S11" s="158" t="str">
        <f t="shared" si="8"/>
        <v>SI</v>
      </c>
      <c r="T11" s="156"/>
      <c r="U11" s="157" t="s">
        <v>19</v>
      </c>
      <c r="V11" s="157"/>
      <c r="W11" s="153" t="str">
        <f t="shared" si="4"/>
        <v>SI</v>
      </c>
      <c r="X11" s="156"/>
      <c r="Y11" s="157"/>
      <c r="Z11" s="157"/>
      <c r="AA11" s="158" t="str">
        <f t="shared" si="10"/>
        <v>NO</v>
      </c>
    </row>
    <row r="12" spans="1:27" ht="16.5" x14ac:dyDescent="0.2">
      <c r="A12" s="82"/>
      <c r="B12" s="154" t="s">
        <v>186</v>
      </c>
      <c r="C12" s="155" t="s">
        <v>187</v>
      </c>
      <c r="D12" s="156" t="s">
        <v>19</v>
      </c>
      <c r="E12" s="157"/>
      <c r="F12" s="157"/>
      <c r="G12" s="158" t="str">
        <f t="shared" si="6"/>
        <v>SI</v>
      </c>
      <c r="H12" s="156" t="s">
        <v>19</v>
      </c>
      <c r="I12" s="157" t="s">
        <v>19</v>
      </c>
      <c r="J12" s="157" t="s">
        <v>19</v>
      </c>
      <c r="K12" s="158" t="str">
        <f t="shared" si="7"/>
        <v>SI</v>
      </c>
      <c r="L12" s="156"/>
      <c r="M12" s="157"/>
      <c r="N12" s="157"/>
      <c r="O12" s="158" t="str">
        <f t="shared" si="9"/>
        <v>NO</v>
      </c>
      <c r="P12" s="156" t="s">
        <v>19</v>
      </c>
      <c r="Q12" s="157"/>
      <c r="R12" s="157"/>
      <c r="S12" s="158" t="str">
        <f t="shared" si="8"/>
        <v>SI</v>
      </c>
      <c r="T12" s="156"/>
      <c r="U12" s="157" t="s">
        <v>19</v>
      </c>
      <c r="V12" s="157"/>
      <c r="W12" s="153" t="str">
        <f t="shared" si="4"/>
        <v>SI</v>
      </c>
      <c r="X12" s="156"/>
      <c r="Y12" s="157"/>
      <c r="Z12" s="157"/>
      <c r="AA12" s="158" t="str">
        <f t="shared" si="10"/>
        <v>NO</v>
      </c>
    </row>
    <row r="13" spans="1:27" ht="33" x14ac:dyDescent="0.2">
      <c r="A13" s="82"/>
      <c r="B13" s="154" t="s">
        <v>188</v>
      </c>
      <c r="C13" s="159" t="s">
        <v>189</v>
      </c>
      <c r="D13" s="156"/>
      <c r="E13" s="157"/>
      <c r="F13" s="157"/>
      <c r="G13" s="158"/>
      <c r="H13" s="156"/>
      <c r="I13" s="157"/>
      <c r="J13" s="157"/>
      <c r="K13" s="158"/>
      <c r="L13" s="156"/>
      <c r="M13" s="157"/>
      <c r="N13" s="157"/>
      <c r="O13" s="158"/>
      <c r="P13" s="156"/>
      <c r="Q13" s="157"/>
      <c r="R13" s="157"/>
      <c r="S13" s="158"/>
      <c r="T13" s="156"/>
      <c r="U13" s="157"/>
      <c r="V13" s="157"/>
      <c r="W13" s="153"/>
      <c r="X13" s="156"/>
      <c r="Y13" s="157"/>
      <c r="Z13" s="157"/>
      <c r="AA13" s="158"/>
    </row>
    <row r="14" spans="1:27" ht="16.5" x14ac:dyDescent="0.2">
      <c r="A14" s="82"/>
      <c r="B14" s="154"/>
      <c r="C14" s="155" t="s">
        <v>190</v>
      </c>
      <c r="D14" s="156" t="s">
        <v>19</v>
      </c>
      <c r="E14" s="157"/>
      <c r="F14" s="157"/>
      <c r="G14" s="158" t="str">
        <f t="shared" ref="G14:G24" si="11">IF(COUNTIF(D14:F14,"si")&gt;0,"SI","NO")</f>
        <v>SI</v>
      </c>
      <c r="H14" s="156" t="s">
        <v>19</v>
      </c>
      <c r="I14" s="157" t="s">
        <v>19</v>
      </c>
      <c r="J14" s="157" t="s">
        <v>19</v>
      </c>
      <c r="K14" s="158" t="str">
        <f t="shared" ref="K14:K24" si="12">IF(COUNTIF(H14:J14,"si")&gt;0,"SI","NO")</f>
        <v>SI</v>
      </c>
      <c r="L14" s="156"/>
      <c r="M14" s="157"/>
      <c r="N14" s="157"/>
      <c r="O14" s="158"/>
      <c r="P14" s="156" t="s">
        <v>19</v>
      </c>
      <c r="Q14" s="157"/>
      <c r="R14" s="157"/>
      <c r="S14" s="158" t="str">
        <f t="shared" ref="S14:S24" si="13">IF(COUNTIF(P14:R14,"si")&gt;0,"SI","NO")</f>
        <v>SI</v>
      </c>
      <c r="T14" s="156"/>
      <c r="U14" s="157" t="s">
        <v>21</v>
      </c>
      <c r="V14" s="157"/>
      <c r="W14" s="153" t="str">
        <f t="shared" si="4"/>
        <v>NO</v>
      </c>
      <c r="X14" s="156"/>
      <c r="Y14" s="157"/>
      <c r="Z14" s="157"/>
      <c r="AA14" s="158"/>
    </row>
    <row r="15" spans="1:27" ht="16.5" x14ac:dyDescent="0.2">
      <c r="A15" s="82"/>
      <c r="B15" s="154"/>
      <c r="C15" s="155" t="s">
        <v>191</v>
      </c>
      <c r="D15" s="156" t="s">
        <v>19</v>
      </c>
      <c r="E15" s="157"/>
      <c r="F15" s="157"/>
      <c r="G15" s="158" t="str">
        <f t="shared" si="11"/>
        <v>SI</v>
      </c>
      <c r="H15" s="156" t="s">
        <v>19</v>
      </c>
      <c r="I15" s="157" t="s">
        <v>21</v>
      </c>
      <c r="J15" s="157" t="s">
        <v>21</v>
      </c>
      <c r="K15" s="158" t="str">
        <f t="shared" si="12"/>
        <v>SI</v>
      </c>
      <c r="L15" s="156"/>
      <c r="M15" s="157"/>
      <c r="N15" s="157"/>
      <c r="O15" s="158"/>
      <c r="P15" s="156" t="s">
        <v>19</v>
      </c>
      <c r="Q15" s="157"/>
      <c r="R15" s="157"/>
      <c r="S15" s="158" t="str">
        <f t="shared" si="13"/>
        <v>SI</v>
      </c>
      <c r="T15" s="156"/>
      <c r="U15" s="157" t="s">
        <v>19</v>
      </c>
      <c r="V15" s="157"/>
      <c r="W15" s="153" t="str">
        <f t="shared" si="4"/>
        <v>SI</v>
      </c>
      <c r="X15" s="156"/>
      <c r="Y15" s="157"/>
      <c r="Z15" s="157"/>
      <c r="AA15" s="158"/>
    </row>
    <row r="16" spans="1:27" ht="16.5" x14ac:dyDescent="0.2">
      <c r="A16" s="82"/>
      <c r="B16" s="154"/>
      <c r="C16" s="155" t="s">
        <v>192</v>
      </c>
      <c r="D16" s="156" t="s">
        <v>19</v>
      </c>
      <c r="E16" s="157"/>
      <c r="F16" s="157"/>
      <c r="G16" s="158" t="str">
        <f t="shared" si="11"/>
        <v>SI</v>
      </c>
      <c r="H16" s="156" t="s">
        <v>21</v>
      </c>
      <c r="I16" s="157" t="s">
        <v>19</v>
      </c>
      <c r="J16" s="157" t="s">
        <v>21</v>
      </c>
      <c r="K16" s="158" t="str">
        <f t="shared" si="12"/>
        <v>SI</v>
      </c>
      <c r="L16" s="156"/>
      <c r="M16" s="157"/>
      <c r="N16" s="157"/>
      <c r="O16" s="158"/>
      <c r="P16" s="156" t="s">
        <v>19</v>
      </c>
      <c r="Q16" s="157"/>
      <c r="R16" s="157"/>
      <c r="S16" s="158" t="str">
        <f t="shared" si="13"/>
        <v>SI</v>
      </c>
      <c r="T16" s="156"/>
      <c r="U16" s="157" t="s">
        <v>19</v>
      </c>
      <c r="V16" s="157"/>
      <c r="W16" s="153" t="str">
        <f t="shared" si="4"/>
        <v>SI</v>
      </c>
      <c r="X16" s="156"/>
      <c r="Y16" s="157"/>
      <c r="Z16" s="157"/>
      <c r="AA16" s="158"/>
    </row>
    <row r="17" spans="1:27" ht="16.5" x14ac:dyDescent="0.2">
      <c r="A17" s="82"/>
      <c r="B17" s="154"/>
      <c r="C17" s="155" t="s">
        <v>193</v>
      </c>
      <c r="D17" s="156" t="s">
        <v>19</v>
      </c>
      <c r="E17" s="157"/>
      <c r="F17" s="157"/>
      <c r="G17" s="158" t="str">
        <f t="shared" si="11"/>
        <v>SI</v>
      </c>
      <c r="H17" s="156" t="s">
        <v>19</v>
      </c>
      <c r="I17" s="157" t="s">
        <v>19</v>
      </c>
      <c r="J17" s="157" t="s">
        <v>19</v>
      </c>
      <c r="K17" s="158" t="str">
        <f t="shared" si="12"/>
        <v>SI</v>
      </c>
      <c r="L17" s="156"/>
      <c r="M17" s="157"/>
      <c r="N17" s="157"/>
      <c r="O17" s="158"/>
      <c r="P17" s="156" t="s">
        <v>19</v>
      </c>
      <c r="Q17" s="157"/>
      <c r="R17" s="157"/>
      <c r="S17" s="158" t="str">
        <f t="shared" si="13"/>
        <v>SI</v>
      </c>
      <c r="T17" s="156"/>
      <c r="U17" s="157" t="s">
        <v>19</v>
      </c>
      <c r="V17" s="157"/>
      <c r="W17" s="153" t="str">
        <f t="shared" si="4"/>
        <v>SI</v>
      </c>
      <c r="X17" s="156"/>
      <c r="Y17" s="157"/>
      <c r="Z17" s="157"/>
      <c r="AA17" s="158"/>
    </row>
    <row r="18" spans="1:27" ht="16.5" x14ac:dyDescent="0.2">
      <c r="A18" s="82"/>
      <c r="B18" s="154"/>
      <c r="C18" s="155" t="s">
        <v>194</v>
      </c>
      <c r="D18" s="156" t="s">
        <v>19</v>
      </c>
      <c r="E18" s="157"/>
      <c r="F18" s="157"/>
      <c r="G18" s="158" t="str">
        <f t="shared" si="11"/>
        <v>SI</v>
      </c>
      <c r="H18" s="156" t="s">
        <v>19</v>
      </c>
      <c r="I18" s="157" t="s">
        <v>19</v>
      </c>
      <c r="J18" s="157" t="s">
        <v>19</v>
      </c>
      <c r="K18" s="158" t="str">
        <f t="shared" si="12"/>
        <v>SI</v>
      </c>
      <c r="L18" s="156"/>
      <c r="M18" s="157"/>
      <c r="N18" s="157"/>
      <c r="O18" s="158"/>
      <c r="P18" s="156" t="s">
        <v>19</v>
      </c>
      <c r="Q18" s="157"/>
      <c r="R18" s="157"/>
      <c r="S18" s="158" t="str">
        <f t="shared" si="13"/>
        <v>SI</v>
      </c>
      <c r="T18" s="156"/>
      <c r="U18" s="157" t="s">
        <v>19</v>
      </c>
      <c r="V18" s="157"/>
      <c r="W18" s="153" t="str">
        <f t="shared" si="4"/>
        <v>SI</v>
      </c>
      <c r="X18" s="156"/>
      <c r="Y18" s="157"/>
      <c r="Z18" s="157"/>
      <c r="AA18" s="158"/>
    </row>
    <row r="19" spans="1:27" ht="16.5" x14ac:dyDescent="0.2">
      <c r="A19" s="82"/>
      <c r="B19" s="154" t="s">
        <v>195</v>
      </c>
      <c r="C19" s="155" t="s">
        <v>196</v>
      </c>
      <c r="D19" s="156" t="s">
        <v>19</v>
      </c>
      <c r="E19" s="157"/>
      <c r="F19" s="157"/>
      <c r="G19" s="158" t="str">
        <f t="shared" si="11"/>
        <v>SI</v>
      </c>
      <c r="H19" s="156" t="s">
        <v>19</v>
      </c>
      <c r="I19" s="157" t="s">
        <v>19</v>
      </c>
      <c r="J19" s="157" t="s">
        <v>21</v>
      </c>
      <c r="K19" s="158" t="str">
        <f t="shared" si="12"/>
        <v>SI</v>
      </c>
      <c r="L19" s="156"/>
      <c r="M19" s="157"/>
      <c r="N19" s="157"/>
      <c r="O19" s="158" t="str">
        <f t="shared" ref="O19:O24" si="14">IF(COUNTIF(L19:N19,"si")&gt;0,"SI","NO")</f>
        <v>NO</v>
      </c>
      <c r="P19" s="156" t="s">
        <v>19</v>
      </c>
      <c r="Q19" s="157"/>
      <c r="R19" s="157"/>
      <c r="S19" s="158" t="str">
        <f t="shared" si="13"/>
        <v>SI</v>
      </c>
      <c r="T19" s="156"/>
      <c r="U19" s="157" t="s">
        <v>19</v>
      </c>
      <c r="V19" s="157"/>
      <c r="W19" s="153" t="str">
        <f t="shared" si="4"/>
        <v>SI</v>
      </c>
      <c r="X19" s="156"/>
      <c r="Y19" s="157"/>
      <c r="Z19" s="157"/>
      <c r="AA19" s="158" t="str">
        <f t="shared" ref="AA19:AA24" si="15">IF(COUNTIF(X19:Z19,"si")&gt;0,"SI","NO")</f>
        <v>NO</v>
      </c>
    </row>
    <row r="20" spans="1:27" ht="16.5" x14ac:dyDescent="0.2">
      <c r="A20" s="82"/>
      <c r="B20" s="154" t="s">
        <v>197</v>
      </c>
      <c r="C20" s="155" t="s">
        <v>198</v>
      </c>
      <c r="D20" s="156" t="s">
        <v>19</v>
      </c>
      <c r="E20" s="157"/>
      <c r="F20" s="157"/>
      <c r="G20" s="158" t="str">
        <f t="shared" si="11"/>
        <v>SI</v>
      </c>
      <c r="H20" s="156" t="s">
        <v>21</v>
      </c>
      <c r="I20" s="157" t="s">
        <v>21</v>
      </c>
      <c r="J20" s="157" t="s">
        <v>19</v>
      </c>
      <c r="K20" s="158" t="str">
        <f t="shared" si="12"/>
        <v>SI</v>
      </c>
      <c r="L20" s="156"/>
      <c r="M20" s="157"/>
      <c r="N20" s="157"/>
      <c r="O20" s="158" t="str">
        <f t="shared" si="14"/>
        <v>NO</v>
      </c>
      <c r="P20" s="156" t="s">
        <v>19</v>
      </c>
      <c r="Q20" s="157"/>
      <c r="R20" s="157"/>
      <c r="S20" s="158" t="str">
        <f t="shared" si="13"/>
        <v>SI</v>
      </c>
      <c r="T20" s="156"/>
      <c r="U20" s="157" t="s">
        <v>21</v>
      </c>
      <c r="V20" s="157"/>
      <c r="W20" s="153" t="str">
        <f t="shared" si="4"/>
        <v>NO</v>
      </c>
      <c r="X20" s="156"/>
      <c r="Y20" s="157"/>
      <c r="Z20" s="157"/>
      <c r="AA20" s="158" t="str">
        <f t="shared" si="15"/>
        <v>NO</v>
      </c>
    </row>
    <row r="21" spans="1:27" ht="16.5" x14ac:dyDescent="0.2">
      <c r="A21" s="82"/>
      <c r="B21" s="154" t="s">
        <v>199</v>
      </c>
      <c r="C21" s="155" t="s">
        <v>200</v>
      </c>
      <c r="D21" s="156" t="s">
        <v>19</v>
      </c>
      <c r="E21" s="157"/>
      <c r="F21" s="157"/>
      <c r="G21" s="158" t="str">
        <f t="shared" si="11"/>
        <v>SI</v>
      </c>
      <c r="H21" s="156" t="s">
        <v>19</v>
      </c>
      <c r="I21" s="157" t="s">
        <v>19</v>
      </c>
      <c r="J21" s="157" t="s">
        <v>19</v>
      </c>
      <c r="K21" s="158" t="str">
        <f t="shared" si="12"/>
        <v>SI</v>
      </c>
      <c r="L21" s="156"/>
      <c r="M21" s="157"/>
      <c r="N21" s="157"/>
      <c r="O21" s="158" t="str">
        <f t="shared" si="14"/>
        <v>NO</v>
      </c>
      <c r="P21" s="156" t="s">
        <v>19</v>
      </c>
      <c r="Q21" s="157"/>
      <c r="R21" s="157"/>
      <c r="S21" s="158" t="str">
        <f t="shared" si="13"/>
        <v>SI</v>
      </c>
      <c r="T21" s="156"/>
      <c r="U21" s="157" t="s">
        <v>19</v>
      </c>
      <c r="V21" s="157"/>
      <c r="W21" s="153" t="str">
        <f t="shared" si="4"/>
        <v>SI</v>
      </c>
      <c r="X21" s="156"/>
      <c r="Y21" s="157"/>
      <c r="Z21" s="157"/>
      <c r="AA21" s="158" t="str">
        <f t="shared" si="15"/>
        <v>NO</v>
      </c>
    </row>
    <row r="22" spans="1:27" ht="16.5" x14ac:dyDescent="0.2">
      <c r="A22" s="82"/>
      <c r="B22" s="154" t="s">
        <v>201</v>
      </c>
      <c r="C22" s="155" t="s">
        <v>202</v>
      </c>
      <c r="D22" s="156" t="s">
        <v>19</v>
      </c>
      <c r="E22" s="157"/>
      <c r="F22" s="157"/>
      <c r="G22" s="158" t="str">
        <f t="shared" si="11"/>
        <v>SI</v>
      </c>
      <c r="H22" s="156" t="s">
        <v>19</v>
      </c>
      <c r="I22" s="157" t="s">
        <v>19</v>
      </c>
      <c r="J22" s="157" t="s">
        <v>19</v>
      </c>
      <c r="K22" s="158" t="str">
        <f t="shared" si="12"/>
        <v>SI</v>
      </c>
      <c r="L22" s="156"/>
      <c r="M22" s="157"/>
      <c r="N22" s="157"/>
      <c r="O22" s="158" t="str">
        <f t="shared" si="14"/>
        <v>NO</v>
      </c>
      <c r="P22" s="156" t="s">
        <v>19</v>
      </c>
      <c r="Q22" s="157"/>
      <c r="R22" s="157"/>
      <c r="S22" s="158" t="str">
        <f t="shared" si="13"/>
        <v>SI</v>
      </c>
      <c r="T22" s="156"/>
      <c r="U22" s="157" t="s">
        <v>19</v>
      </c>
      <c r="V22" s="157"/>
      <c r="W22" s="153" t="str">
        <f t="shared" si="4"/>
        <v>SI</v>
      </c>
      <c r="X22" s="156"/>
      <c r="Y22" s="157"/>
      <c r="Z22" s="157"/>
      <c r="AA22" s="158" t="str">
        <f t="shared" si="15"/>
        <v>NO</v>
      </c>
    </row>
    <row r="23" spans="1:27" ht="16.5" x14ac:dyDescent="0.2">
      <c r="A23" s="82"/>
      <c r="B23" s="160" t="s">
        <v>203</v>
      </c>
      <c r="C23" s="161" t="s">
        <v>204</v>
      </c>
      <c r="D23" s="156" t="s">
        <v>19</v>
      </c>
      <c r="E23" s="157"/>
      <c r="F23" s="157"/>
      <c r="G23" s="158" t="str">
        <f t="shared" si="11"/>
        <v>SI</v>
      </c>
      <c r="H23" s="156" t="s">
        <v>19</v>
      </c>
      <c r="I23" s="157" t="s">
        <v>19</v>
      </c>
      <c r="J23" s="157" t="s">
        <v>19</v>
      </c>
      <c r="K23" s="158" t="str">
        <f t="shared" si="12"/>
        <v>SI</v>
      </c>
      <c r="L23" s="156"/>
      <c r="M23" s="157"/>
      <c r="N23" s="157"/>
      <c r="O23" s="158" t="str">
        <f t="shared" si="14"/>
        <v>NO</v>
      </c>
      <c r="P23" s="156" t="s">
        <v>19</v>
      </c>
      <c r="Q23" s="157"/>
      <c r="R23" s="157"/>
      <c r="S23" s="158" t="str">
        <f t="shared" si="13"/>
        <v>SI</v>
      </c>
      <c r="T23" s="156"/>
      <c r="U23" s="157" t="s">
        <v>19</v>
      </c>
      <c r="V23" s="157"/>
      <c r="W23" s="153" t="str">
        <f t="shared" si="4"/>
        <v>SI</v>
      </c>
      <c r="X23" s="156"/>
      <c r="Y23" s="157"/>
      <c r="Z23" s="157"/>
      <c r="AA23" s="158" t="str">
        <f t="shared" si="15"/>
        <v>NO</v>
      </c>
    </row>
    <row r="24" spans="1:27" ht="16.5" x14ac:dyDescent="0.2">
      <c r="A24" s="82"/>
      <c r="B24" s="154" t="s">
        <v>205</v>
      </c>
      <c r="C24" s="155" t="s">
        <v>206</v>
      </c>
      <c r="D24" s="162" t="s">
        <v>19</v>
      </c>
      <c r="E24" s="163"/>
      <c r="F24" s="163"/>
      <c r="G24" s="164" t="str">
        <f t="shared" si="11"/>
        <v>SI</v>
      </c>
      <c r="H24" s="162" t="s">
        <v>19</v>
      </c>
      <c r="I24" s="163" t="s">
        <v>21</v>
      </c>
      <c r="J24" s="163" t="s">
        <v>19</v>
      </c>
      <c r="K24" s="164" t="str">
        <f t="shared" si="12"/>
        <v>SI</v>
      </c>
      <c r="L24" s="162"/>
      <c r="M24" s="163"/>
      <c r="N24" s="163"/>
      <c r="O24" s="164" t="str">
        <f t="shared" si="14"/>
        <v>NO</v>
      </c>
      <c r="P24" s="162" t="s">
        <v>19</v>
      </c>
      <c r="Q24" s="163"/>
      <c r="R24" s="163"/>
      <c r="S24" s="164" t="str">
        <f t="shared" si="13"/>
        <v>SI</v>
      </c>
      <c r="T24" s="162"/>
      <c r="U24" s="163" t="s">
        <v>21</v>
      </c>
      <c r="V24" s="163"/>
      <c r="W24" s="153" t="str">
        <f t="shared" si="4"/>
        <v>NO</v>
      </c>
      <c r="X24" s="162"/>
      <c r="Y24" s="163"/>
      <c r="Z24" s="163"/>
      <c r="AA24" s="164" t="str">
        <f t="shared" si="15"/>
        <v>NO</v>
      </c>
    </row>
    <row r="25" spans="1:27" ht="14.25" customHeight="1" x14ac:dyDescent="0.2">
      <c r="A25" s="82"/>
      <c r="B25" s="165"/>
      <c r="C25" s="166"/>
      <c r="D25" s="82"/>
      <c r="E25" s="82"/>
      <c r="F25" s="82"/>
      <c r="G25" s="82"/>
      <c r="H25" s="82"/>
      <c r="I25" s="82"/>
      <c r="J25" s="82"/>
      <c r="K25" s="82"/>
      <c r="L25" s="82"/>
      <c r="M25" s="82"/>
      <c r="N25" s="82"/>
      <c r="O25" s="82"/>
      <c r="P25" s="82"/>
      <c r="Q25" s="82"/>
      <c r="R25" s="82"/>
      <c r="S25" s="82"/>
      <c r="T25" s="82"/>
      <c r="U25" s="82"/>
      <c r="V25" s="82"/>
      <c r="W25" s="82"/>
      <c r="X25" s="82"/>
      <c r="Y25" s="82"/>
      <c r="Z25" s="82"/>
      <c r="AA25" s="82"/>
    </row>
    <row r="26" spans="1:27" ht="43.5" customHeight="1" x14ac:dyDescent="0.2">
      <c r="A26" s="82"/>
      <c r="B26" s="354" t="s">
        <v>207</v>
      </c>
      <c r="C26" s="311"/>
      <c r="D26" s="355"/>
      <c r="E26" s="347"/>
      <c r="F26" s="347"/>
      <c r="G26" s="311"/>
      <c r="H26" s="355"/>
      <c r="I26" s="347"/>
      <c r="J26" s="347"/>
      <c r="K26" s="311"/>
      <c r="L26" s="355"/>
      <c r="M26" s="347"/>
      <c r="N26" s="347"/>
      <c r="O26" s="311"/>
      <c r="P26" s="355"/>
      <c r="Q26" s="347"/>
      <c r="R26" s="347"/>
      <c r="S26" s="311"/>
      <c r="T26" s="355"/>
      <c r="U26" s="347"/>
      <c r="V26" s="347"/>
      <c r="W26" s="311"/>
      <c r="X26" s="355"/>
      <c r="Y26" s="347"/>
      <c r="Z26" s="347"/>
      <c r="AA26" s="311"/>
    </row>
    <row r="27" spans="1:27" ht="14.25" customHeight="1" x14ac:dyDescent="0.2">
      <c r="A27" s="82"/>
      <c r="B27" s="354" t="s">
        <v>208</v>
      </c>
      <c r="C27" s="311"/>
      <c r="D27" s="354" t="str">
        <f>IF(COUNTIF(G4:G24,"SI")=19,"SI",IF(COUNTIF(G4:G24,"NO")&gt;0,"NO",""))</f>
        <v>SI</v>
      </c>
      <c r="E27" s="347"/>
      <c r="F27" s="347"/>
      <c r="G27" s="311"/>
      <c r="H27" s="354" t="str">
        <f>IF(COUNTIF(K4:K24,"SI")=19,"SI",IF(COUNTIF(K4:K24,"NO")&gt;0,"NO",""))</f>
        <v>SI</v>
      </c>
      <c r="I27" s="347"/>
      <c r="J27" s="347"/>
      <c r="K27" s="311"/>
      <c r="L27" s="354" t="str">
        <f>IF(COUNTIF(O4:O24,"SI")=19,"SI",IF(COUNTIF(O4:O24,"NO")&gt;0,"NO",""))</f>
        <v>NO</v>
      </c>
      <c r="M27" s="347"/>
      <c r="N27" s="347"/>
      <c r="O27" s="311"/>
      <c r="P27" s="354" t="str">
        <f>IF(COUNTIF(S4:S24,"SI")=19,"SI",IF(COUNTIF(S4:S24,"NO")&gt;0,"NO",""))</f>
        <v>SI</v>
      </c>
      <c r="Q27" s="347"/>
      <c r="R27" s="347"/>
      <c r="S27" s="311"/>
      <c r="T27" s="354" t="str">
        <f>IF(COUNTIF(W4:W24,"SI")=19,"SI",IF(COUNTIF(W4:W24,"NO")&gt;0,"NO",""))</f>
        <v>NO</v>
      </c>
      <c r="U27" s="347"/>
      <c r="V27" s="347"/>
      <c r="W27" s="311"/>
      <c r="X27" s="354" t="str">
        <f>IF(COUNTIF(AA4:AA24,"SI")=19,"SI",IF(COUNTIF(AA4:AA24,"NO")&gt;0,"NO",""))</f>
        <v>NO</v>
      </c>
      <c r="Y27" s="347"/>
      <c r="Z27" s="347"/>
      <c r="AA27" s="311"/>
    </row>
    <row r="28" spans="1:27" ht="14.25" customHeight="1" x14ac:dyDescent="0.2">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row>
    <row r="29" spans="1:27" ht="14.25" customHeight="1"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row>
    <row r="30" spans="1:27" ht="14.25" customHeight="1" x14ac:dyDescent="0.2">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row>
    <row r="31" spans="1:27" ht="14.25" customHeight="1" x14ac:dyDescent="0.2">
      <c r="A31" s="82"/>
      <c r="B31" s="82"/>
      <c r="C31" s="74" t="s">
        <v>94</v>
      </c>
      <c r="D31" s="82"/>
      <c r="E31" s="82"/>
      <c r="F31" s="82"/>
      <c r="G31" s="82"/>
      <c r="H31" s="82"/>
      <c r="I31" s="82"/>
      <c r="J31" s="82"/>
      <c r="K31" s="82"/>
      <c r="L31" s="82"/>
      <c r="M31" s="82"/>
      <c r="N31" s="82"/>
      <c r="O31" s="82"/>
      <c r="P31" s="82"/>
      <c r="Q31" s="82"/>
      <c r="R31" s="82"/>
      <c r="S31" s="82"/>
      <c r="T31" s="82"/>
      <c r="U31" s="82"/>
      <c r="V31" s="82"/>
      <c r="W31" s="82"/>
      <c r="X31" s="82"/>
      <c r="Y31" s="82"/>
      <c r="Z31" s="82"/>
      <c r="AA31" s="82"/>
    </row>
    <row r="32" spans="1:27" ht="14.25" customHeight="1" x14ac:dyDescent="0.2">
      <c r="A32" s="82"/>
      <c r="B32" s="82"/>
      <c r="C32" s="41"/>
      <c r="D32" s="82"/>
      <c r="E32" s="82"/>
      <c r="F32" s="82"/>
      <c r="G32" s="82"/>
      <c r="H32" s="82"/>
      <c r="I32" s="82"/>
      <c r="J32" s="82"/>
      <c r="K32" s="82"/>
      <c r="L32" s="82"/>
      <c r="M32" s="82"/>
      <c r="N32" s="82"/>
      <c r="O32" s="82"/>
      <c r="P32" s="82"/>
      <c r="Q32" s="82"/>
      <c r="R32" s="82"/>
      <c r="S32" s="82"/>
      <c r="T32" s="82"/>
      <c r="U32" s="82"/>
      <c r="V32" s="82"/>
      <c r="W32" s="82"/>
      <c r="X32" s="82"/>
      <c r="Y32" s="82"/>
      <c r="Z32" s="82"/>
      <c r="AA32" s="82"/>
    </row>
    <row r="33" spans="1:27" ht="14.25" customHeight="1" x14ac:dyDescent="0.2">
      <c r="A33" s="82"/>
      <c r="B33" s="82"/>
      <c r="C33" s="46"/>
      <c r="D33" s="82"/>
      <c r="E33" s="82"/>
      <c r="F33" s="82"/>
      <c r="G33" s="82"/>
      <c r="H33" s="82"/>
      <c r="I33" s="82"/>
      <c r="J33" s="82"/>
      <c r="K33" s="82"/>
      <c r="L33" s="82"/>
      <c r="M33" s="82"/>
      <c r="N33" s="82"/>
      <c r="O33" s="82"/>
      <c r="P33" s="82"/>
      <c r="Q33" s="82"/>
      <c r="R33" s="82"/>
      <c r="S33" s="82"/>
      <c r="T33" s="82"/>
      <c r="U33" s="82"/>
      <c r="V33" s="82"/>
      <c r="W33" s="82"/>
      <c r="X33" s="82"/>
      <c r="Y33" s="82"/>
      <c r="Z33" s="82"/>
      <c r="AA33" s="82"/>
    </row>
    <row r="34" spans="1:27" ht="14.25" customHeight="1" x14ac:dyDescent="0.2">
      <c r="A34" s="82"/>
      <c r="B34" s="82"/>
      <c r="C34" s="75" t="s">
        <v>95</v>
      </c>
      <c r="D34" s="82"/>
      <c r="E34" s="82"/>
      <c r="F34" s="82"/>
      <c r="G34" s="82"/>
      <c r="H34" s="82"/>
      <c r="I34" s="82"/>
      <c r="J34" s="82"/>
      <c r="K34" s="82"/>
      <c r="L34" s="82"/>
      <c r="M34" s="82"/>
      <c r="N34" s="82"/>
      <c r="O34" s="82"/>
      <c r="P34" s="82"/>
      <c r="Q34" s="82"/>
      <c r="R34" s="82"/>
      <c r="S34" s="82"/>
      <c r="T34" s="82"/>
      <c r="U34" s="82"/>
      <c r="V34" s="82"/>
      <c r="W34" s="82"/>
      <c r="X34" s="82"/>
      <c r="Y34" s="82"/>
      <c r="Z34" s="82"/>
      <c r="AA34" s="82"/>
    </row>
    <row r="35" spans="1:27" ht="14.25" customHeight="1" x14ac:dyDescent="0.2">
      <c r="A35" s="82"/>
      <c r="B35" s="82"/>
      <c r="C35" s="76" t="s">
        <v>96</v>
      </c>
      <c r="D35" s="82"/>
      <c r="E35" s="82"/>
      <c r="F35" s="82"/>
      <c r="G35" s="82"/>
      <c r="H35" s="82"/>
      <c r="I35" s="82"/>
      <c r="J35" s="82"/>
      <c r="K35" s="82"/>
      <c r="L35" s="82"/>
      <c r="M35" s="82"/>
      <c r="N35" s="82"/>
      <c r="O35" s="82"/>
      <c r="P35" s="82"/>
      <c r="Q35" s="82"/>
      <c r="R35" s="82"/>
      <c r="S35" s="82"/>
      <c r="T35" s="82"/>
      <c r="U35" s="82"/>
      <c r="V35" s="82"/>
      <c r="W35" s="82"/>
      <c r="X35" s="82"/>
      <c r="Y35" s="82"/>
      <c r="Z35" s="82"/>
      <c r="AA35" s="82"/>
    </row>
    <row r="36" spans="1:27" ht="14.25" customHeight="1" x14ac:dyDescent="0.2">
      <c r="A36" s="82"/>
      <c r="B36" s="82"/>
      <c r="C36" s="75"/>
      <c r="D36" s="82"/>
      <c r="E36" s="82"/>
      <c r="F36" s="82"/>
      <c r="G36" s="82"/>
      <c r="H36" s="82"/>
      <c r="I36" s="82"/>
      <c r="J36" s="82"/>
      <c r="K36" s="82"/>
      <c r="L36" s="82"/>
      <c r="M36" s="82"/>
      <c r="N36" s="82"/>
      <c r="O36" s="82"/>
      <c r="P36" s="82"/>
      <c r="Q36" s="82"/>
      <c r="R36" s="82"/>
      <c r="S36" s="82"/>
      <c r="T36" s="82"/>
      <c r="U36" s="82"/>
      <c r="V36" s="82"/>
      <c r="W36" s="82"/>
      <c r="X36" s="82"/>
      <c r="Y36" s="82"/>
      <c r="Z36" s="82"/>
      <c r="AA36" s="82"/>
    </row>
    <row r="37" spans="1:27" ht="14.25" customHeight="1" x14ac:dyDescent="0.2">
      <c r="A37" s="82"/>
      <c r="B37" s="82"/>
      <c r="C37" s="75"/>
      <c r="D37" s="82"/>
      <c r="E37" s="82"/>
      <c r="F37" s="82"/>
      <c r="G37" s="82"/>
      <c r="H37" s="82"/>
      <c r="I37" s="82"/>
      <c r="J37" s="82"/>
      <c r="K37" s="82"/>
      <c r="L37" s="82"/>
      <c r="M37" s="82"/>
      <c r="N37" s="82"/>
      <c r="O37" s="82"/>
      <c r="P37" s="82"/>
      <c r="Q37" s="82"/>
      <c r="R37" s="82"/>
      <c r="S37" s="82"/>
      <c r="T37" s="82"/>
      <c r="U37" s="82"/>
      <c r="V37" s="82"/>
      <c r="W37" s="82"/>
      <c r="X37" s="82"/>
      <c r="Y37" s="82"/>
      <c r="Z37" s="82"/>
      <c r="AA37" s="82"/>
    </row>
    <row r="38" spans="1:27" ht="14.25" customHeight="1" x14ac:dyDescent="0.2">
      <c r="A38" s="82"/>
      <c r="B38" s="82"/>
      <c r="C38" s="75" t="s">
        <v>97</v>
      </c>
      <c r="D38" s="82"/>
      <c r="E38" s="82"/>
      <c r="F38" s="82"/>
      <c r="G38" s="82"/>
      <c r="H38" s="82"/>
      <c r="I38" s="82"/>
      <c r="J38" s="82"/>
      <c r="K38" s="82"/>
      <c r="L38" s="82"/>
      <c r="M38" s="82"/>
      <c r="N38" s="82"/>
      <c r="O38" s="82"/>
      <c r="P38" s="82"/>
      <c r="Q38" s="82"/>
      <c r="R38" s="82"/>
      <c r="S38" s="82"/>
      <c r="T38" s="82"/>
      <c r="U38" s="82"/>
      <c r="V38" s="82"/>
      <c r="W38" s="82"/>
      <c r="X38" s="82"/>
      <c r="Y38" s="82"/>
      <c r="Z38" s="82"/>
      <c r="AA38" s="82"/>
    </row>
    <row r="39" spans="1:27" ht="14.25" customHeight="1" x14ac:dyDescent="0.2">
      <c r="A39" s="82"/>
      <c r="B39" s="82"/>
      <c r="C39" s="76" t="s">
        <v>96</v>
      </c>
      <c r="D39" s="82"/>
      <c r="E39" s="82"/>
      <c r="F39" s="82"/>
      <c r="G39" s="82"/>
      <c r="H39" s="82"/>
      <c r="I39" s="82"/>
      <c r="J39" s="82"/>
      <c r="K39" s="82"/>
      <c r="L39" s="82"/>
      <c r="M39" s="82"/>
      <c r="N39" s="82"/>
      <c r="O39" s="82"/>
      <c r="P39" s="82"/>
      <c r="Q39" s="82"/>
      <c r="R39" s="82"/>
      <c r="S39" s="82"/>
      <c r="T39" s="82"/>
      <c r="U39" s="82"/>
      <c r="V39" s="82"/>
      <c r="W39" s="82"/>
      <c r="X39" s="82"/>
      <c r="Y39" s="82"/>
      <c r="Z39" s="82"/>
      <c r="AA39" s="82"/>
    </row>
    <row r="40" spans="1:27" ht="14.25" customHeight="1" x14ac:dyDescent="0.2">
      <c r="A40" s="82"/>
      <c r="B40" s="82"/>
      <c r="C40" s="75"/>
      <c r="D40" s="82"/>
      <c r="E40" s="82"/>
      <c r="F40" s="82"/>
      <c r="G40" s="82"/>
      <c r="H40" s="82"/>
      <c r="I40" s="82"/>
      <c r="J40" s="82"/>
      <c r="K40" s="82"/>
      <c r="L40" s="82"/>
      <c r="M40" s="82"/>
      <c r="N40" s="82"/>
      <c r="O40" s="82"/>
      <c r="P40" s="82"/>
      <c r="Q40" s="82"/>
      <c r="R40" s="82"/>
      <c r="S40" s="82"/>
      <c r="T40" s="82"/>
      <c r="U40" s="82"/>
      <c r="V40" s="82"/>
      <c r="W40" s="82"/>
      <c r="X40" s="82"/>
      <c r="Y40" s="82"/>
      <c r="Z40" s="82"/>
      <c r="AA40" s="82"/>
    </row>
    <row r="41" spans="1:27" ht="14.25" customHeight="1" x14ac:dyDescent="0.2">
      <c r="A41" s="82"/>
      <c r="B41" s="82"/>
      <c r="C41" s="75"/>
      <c r="D41" s="82"/>
      <c r="E41" s="82"/>
      <c r="F41" s="82"/>
      <c r="G41" s="82"/>
      <c r="H41" s="82"/>
      <c r="I41" s="82"/>
      <c r="J41" s="82"/>
      <c r="K41" s="82"/>
      <c r="L41" s="82"/>
      <c r="M41" s="82"/>
      <c r="N41" s="82"/>
      <c r="O41" s="82"/>
      <c r="P41" s="82"/>
      <c r="Q41" s="82"/>
      <c r="R41" s="82"/>
      <c r="S41" s="82"/>
      <c r="T41" s="82"/>
      <c r="U41" s="82"/>
      <c r="V41" s="82"/>
      <c r="W41" s="82"/>
      <c r="X41" s="82"/>
      <c r="Y41" s="82"/>
      <c r="Z41" s="82"/>
      <c r="AA41" s="82"/>
    </row>
    <row r="42" spans="1:27" ht="14.25" customHeight="1" x14ac:dyDescent="0.2">
      <c r="A42" s="82"/>
      <c r="B42" s="82"/>
      <c r="C42" s="75" t="s">
        <v>98</v>
      </c>
      <c r="D42" s="82"/>
      <c r="E42" s="82"/>
      <c r="F42" s="82"/>
      <c r="G42" s="82"/>
      <c r="H42" s="82"/>
      <c r="I42" s="82"/>
      <c r="J42" s="82"/>
      <c r="K42" s="82"/>
      <c r="L42" s="82"/>
      <c r="M42" s="82"/>
      <c r="N42" s="82"/>
      <c r="O42" s="82"/>
      <c r="P42" s="82"/>
      <c r="Q42" s="82"/>
      <c r="R42" s="82"/>
      <c r="S42" s="82"/>
      <c r="T42" s="82"/>
      <c r="U42" s="82"/>
      <c r="V42" s="82"/>
      <c r="W42" s="82"/>
      <c r="X42" s="82"/>
      <c r="Y42" s="82"/>
      <c r="Z42" s="82"/>
      <c r="AA42" s="82"/>
    </row>
    <row r="43" spans="1:27" ht="14.25" customHeight="1" x14ac:dyDescent="0.2">
      <c r="A43" s="82"/>
      <c r="B43" s="82"/>
      <c r="C43" s="76" t="s">
        <v>96</v>
      </c>
      <c r="D43" s="82"/>
      <c r="E43" s="82"/>
      <c r="F43" s="82"/>
      <c r="G43" s="82"/>
      <c r="H43" s="82"/>
      <c r="I43" s="82"/>
      <c r="J43" s="82"/>
      <c r="K43" s="82"/>
      <c r="L43" s="82"/>
      <c r="M43" s="82"/>
      <c r="N43" s="82"/>
      <c r="O43" s="82"/>
      <c r="P43" s="82"/>
      <c r="Q43" s="82"/>
      <c r="R43" s="82"/>
      <c r="S43" s="82"/>
      <c r="T43" s="82"/>
      <c r="U43" s="82"/>
      <c r="V43" s="82"/>
      <c r="W43" s="82"/>
      <c r="X43" s="82"/>
      <c r="Y43" s="82"/>
      <c r="Z43" s="82"/>
      <c r="AA43" s="82"/>
    </row>
    <row r="44" spans="1:27" ht="14.25" customHeight="1" x14ac:dyDescent="0.2">
      <c r="A44" s="82"/>
      <c r="B44" s="82"/>
      <c r="C44" s="76"/>
      <c r="D44" s="82"/>
      <c r="E44" s="82"/>
      <c r="F44" s="82"/>
      <c r="G44" s="82"/>
      <c r="H44" s="82"/>
      <c r="I44" s="82"/>
      <c r="J44" s="82"/>
      <c r="K44" s="82"/>
      <c r="L44" s="82"/>
      <c r="M44" s="82"/>
      <c r="N44" s="82"/>
      <c r="O44" s="82"/>
      <c r="P44" s="82"/>
      <c r="Q44" s="82"/>
      <c r="R44" s="82"/>
      <c r="S44" s="82"/>
      <c r="T44" s="82"/>
      <c r="U44" s="82"/>
      <c r="V44" s="82"/>
      <c r="W44" s="82"/>
      <c r="X44" s="82"/>
      <c r="Y44" s="82"/>
      <c r="Z44" s="82"/>
      <c r="AA44" s="82"/>
    </row>
    <row r="45" spans="1:27" ht="14.25" customHeight="1" x14ac:dyDescent="0.2">
      <c r="A45" s="82"/>
      <c r="B45" s="82"/>
      <c r="C45" s="76"/>
      <c r="D45" s="82"/>
      <c r="E45" s="82"/>
      <c r="F45" s="82"/>
      <c r="G45" s="82"/>
      <c r="H45" s="82"/>
      <c r="I45" s="82"/>
      <c r="J45" s="82"/>
      <c r="K45" s="82"/>
      <c r="L45" s="82"/>
      <c r="M45" s="82"/>
      <c r="N45" s="82"/>
      <c r="O45" s="82"/>
      <c r="P45" s="82"/>
      <c r="Q45" s="82"/>
      <c r="R45" s="82"/>
      <c r="S45" s="82"/>
      <c r="T45" s="82"/>
      <c r="U45" s="82"/>
      <c r="V45" s="82"/>
      <c r="W45" s="82"/>
      <c r="X45" s="82"/>
      <c r="Y45" s="82"/>
      <c r="Z45" s="82"/>
      <c r="AA45" s="82"/>
    </row>
    <row r="46" spans="1:27" ht="14.25" customHeight="1" x14ac:dyDescent="0.2">
      <c r="A46" s="82"/>
      <c r="B46" s="82"/>
      <c r="C46" s="75" t="s">
        <v>99</v>
      </c>
      <c r="D46" s="82"/>
      <c r="E46" s="82"/>
      <c r="F46" s="82"/>
      <c r="G46" s="82"/>
      <c r="H46" s="82"/>
      <c r="I46" s="82"/>
      <c r="J46" s="82"/>
      <c r="K46" s="82"/>
      <c r="L46" s="82"/>
      <c r="M46" s="82"/>
      <c r="N46" s="82"/>
      <c r="O46" s="82"/>
      <c r="P46" s="82"/>
      <c r="Q46" s="82"/>
      <c r="R46" s="82"/>
      <c r="S46" s="82"/>
      <c r="T46" s="82"/>
      <c r="U46" s="82"/>
      <c r="V46" s="82"/>
      <c r="W46" s="82"/>
      <c r="X46" s="82"/>
      <c r="Y46" s="82"/>
      <c r="Z46" s="82"/>
      <c r="AA46" s="82"/>
    </row>
    <row r="47" spans="1:27" ht="14.25" customHeight="1" x14ac:dyDescent="0.2">
      <c r="A47" s="82"/>
      <c r="B47" s="82"/>
      <c r="C47" s="76" t="s">
        <v>96</v>
      </c>
      <c r="D47" s="82"/>
      <c r="E47" s="82"/>
      <c r="F47" s="82"/>
      <c r="G47" s="82"/>
      <c r="H47" s="82"/>
      <c r="I47" s="82"/>
      <c r="J47" s="82"/>
      <c r="K47" s="82"/>
      <c r="L47" s="82"/>
      <c r="M47" s="82"/>
      <c r="N47" s="82"/>
      <c r="O47" s="82"/>
      <c r="P47" s="82"/>
      <c r="Q47" s="82"/>
      <c r="R47" s="82"/>
      <c r="S47" s="82"/>
      <c r="T47" s="82"/>
      <c r="U47" s="82"/>
      <c r="V47" s="82"/>
      <c r="W47" s="82"/>
      <c r="X47" s="82"/>
      <c r="Y47" s="82"/>
      <c r="Z47" s="82"/>
      <c r="AA47" s="82"/>
    </row>
    <row r="48" spans="1:27" ht="14.25" customHeight="1" x14ac:dyDescent="0.2">
      <c r="A48" s="82"/>
      <c r="B48" s="82"/>
      <c r="C48" s="76"/>
      <c r="D48" s="82"/>
      <c r="E48" s="82"/>
      <c r="F48" s="82"/>
      <c r="G48" s="82"/>
      <c r="H48" s="82"/>
      <c r="I48" s="82"/>
      <c r="J48" s="82"/>
      <c r="K48" s="82"/>
      <c r="L48" s="82"/>
      <c r="M48" s="82"/>
      <c r="N48" s="82"/>
      <c r="O48" s="82"/>
      <c r="P48" s="82"/>
      <c r="Q48" s="82"/>
      <c r="R48" s="82"/>
      <c r="S48" s="82"/>
      <c r="T48" s="82"/>
      <c r="U48" s="82"/>
      <c r="V48" s="82"/>
      <c r="W48" s="82"/>
      <c r="X48" s="82"/>
      <c r="Y48" s="82"/>
      <c r="Z48" s="82"/>
      <c r="AA48" s="82"/>
    </row>
    <row r="49" spans="1:27" ht="14.25" customHeight="1" x14ac:dyDescent="0.2">
      <c r="A49" s="82"/>
      <c r="B49" s="82"/>
      <c r="C49" s="75"/>
      <c r="D49" s="82"/>
      <c r="E49" s="82"/>
      <c r="F49" s="82"/>
      <c r="G49" s="82"/>
      <c r="H49" s="82"/>
      <c r="I49" s="82"/>
      <c r="J49" s="82"/>
      <c r="K49" s="82"/>
      <c r="L49" s="82"/>
      <c r="M49" s="82"/>
      <c r="N49" s="82"/>
      <c r="O49" s="82"/>
      <c r="P49" s="82"/>
      <c r="Q49" s="82"/>
      <c r="R49" s="82"/>
      <c r="S49" s="82"/>
      <c r="T49" s="82"/>
      <c r="U49" s="82"/>
      <c r="V49" s="82"/>
      <c r="W49" s="82"/>
      <c r="X49" s="82"/>
      <c r="Y49" s="82"/>
      <c r="Z49" s="82"/>
      <c r="AA49" s="82"/>
    </row>
    <row r="50" spans="1:27" ht="14.25" customHeight="1" x14ac:dyDescent="0.2">
      <c r="A50" s="82"/>
      <c r="B50" s="82"/>
      <c r="C50" s="75" t="s">
        <v>101</v>
      </c>
      <c r="D50" s="82"/>
      <c r="E50" s="82"/>
      <c r="F50" s="82"/>
      <c r="G50" s="82"/>
      <c r="H50" s="82"/>
      <c r="I50" s="82"/>
      <c r="J50" s="82"/>
      <c r="K50" s="82"/>
      <c r="L50" s="82"/>
      <c r="M50" s="82"/>
      <c r="N50" s="82"/>
      <c r="O50" s="82"/>
      <c r="P50" s="82"/>
      <c r="Q50" s="82"/>
      <c r="R50" s="82"/>
      <c r="S50" s="82"/>
      <c r="T50" s="82"/>
      <c r="U50" s="82"/>
      <c r="V50" s="82"/>
      <c r="W50" s="82"/>
      <c r="X50" s="82"/>
      <c r="Y50" s="82"/>
      <c r="Z50" s="82"/>
      <c r="AA50" s="82"/>
    </row>
    <row r="51" spans="1:27" ht="14.25" customHeight="1" x14ac:dyDescent="0.2">
      <c r="A51" s="82"/>
      <c r="B51" s="82"/>
      <c r="C51" s="76" t="s">
        <v>96</v>
      </c>
      <c r="D51" s="82"/>
      <c r="E51" s="82"/>
      <c r="F51" s="82"/>
      <c r="G51" s="82"/>
      <c r="H51" s="82"/>
      <c r="I51" s="82"/>
      <c r="J51" s="82"/>
      <c r="K51" s="82"/>
      <c r="L51" s="82"/>
      <c r="M51" s="82"/>
      <c r="N51" s="82"/>
      <c r="O51" s="82"/>
      <c r="P51" s="82"/>
      <c r="Q51" s="82"/>
      <c r="R51" s="82"/>
      <c r="S51" s="82"/>
      <c r="T51" s="82"/>
      <c r="U51" s="82"/>
      <c r="V51" s="82"/>
      <c r="W51" s="82"/>
      <c r="X51" s="82"/>
      <c r="Y51" s="82"/>
      <c r="Z51" s="82"/>
      <c r="AA51" s="82"/>
    </row>
    <row r="52" spans="1:27" ht="14.25" customHeight="1" x14ac:dyDescent="0.2">
      <c r="A52" s="82"/>
      <c r="B52" s="82"/>
      <c r="C52" s="75"/>
      <c r="D52" s="82"/>
      <c r="E52" s="82"/>
      <c r="F52" s="82"/>
      <c r="G52" s="82"/>
      <c r="H52" s="82"/>
      <c r="I52" s="82"/>
      <c r="J52" s="82"/>
      <c r="K52" s="82"/>
      <c r="L52" s="82"/>
      <c r="M52" s="82"/>
      <c r="N52" s="82"/>
      <c r="O52" s="82"/>
      <c r="P52" s="82"/>
      <c r="Q52" s="82"/>
      <c r="R52" s="82"/>
      <c r="S52" s="82"/>
      <c r="T52" s="82"/>
      <c r="U52" s="82"/>
      <c r="V52" s="82"/>
      <c r="W52" s="82"/>
      <c r="X52" s="82"/>
      <c r="Y52" s="82"/>
      <c r="Z52" s="82"/>
      <c r="AA52" s="82"/>
    </row>
    <row r="53" spans="1:27" ht="14.25" customHeight="1" x14ac:dyDescent="0.2">
      <c r="A53" s="82"/>
      <c r="B53" s="82"/>
      <c r="C53" s="75"/>
      <c r="D53" s="82"/>
      <c r="E53" s="82"/>
      <c r="F53" s="82"/>
      <c r="G53" s="82"/>
      <c r="H53" s="82"/>
      <c r="I53" s="82"/>
      <c r="J53" s="82"/>
      <c r="K53" s="82"/>
      <c r="L53" s="82"/>
      <c r="M53" s="82"/>
      <c r="N53" s="82"/>
      <c r="O53" s="82"/>
      <c r="P53" s="82"/>
      <c r="Q53" s="82"/>
      <c r="R53" s="82"/>
      <c r="S53" s="82"/>
      <c r="T53" s="82"/>
      <c r="U53" s="82"/>
      <c r="V53" s="82"/>
      <c r="W53" s="82"/>
      <c r="X53" s="82"/>
      <c r="Y53" s="82"/>
      <c r="Z53" s="82"/>
      <c r="AA53" s="82"/>
    </row>
    <row r="54" spans="1:27" ht="14.25" customHeight="1" x14ac:dyDescent="0.2">
      <c r="A54" s="82"/>
      <c r="B54" s="82"/>
      <c r="C54" s="75" t="s">
        <v>209</v>
      </c>
      <c r="D54" s="82"/>
      <c r="E54" s="82"/>
      <c r="F54" s="82"/>
      <c r="G54" s="82"/>
      <c r="H54" s="82"/>
      <c r="I54" s="82"/>
      <c r="J54" s="82"/>
      <c r="K54" s="82"/>
      <c r="L54" s="82"/>
      <c r="M54" s="82"/>
      <c r="N54" s="82"/>
      <c r="O54" s="82"/>
      <c r="P54" s="82"/>
      <c r="Q54" s="82"/>
      <c r="R54" s="82"/>
      <c r="S54" s="82"/>
      <c r="T54" s="82"/>
      <c r="U54" s="82"/>
      <c r="V54" s="82"/>
      <c r="W54" s="82"/>
      <c r="X54" s="82"/>
      <c r="Y54" s="82"/>
      <c r="Z54" s="82"/>
      <c r="AA54" s="82"/>
    </row>
    <row r="55" spans="1:27" ht="14.25" customHeight="1" x14ac:dyDescent="0.2">
      <c r="A55" s="82"/>
      <c r="B55" s="82"/>
      <c r="C55" s="76" t="s">
        <v>96</v>
      </c>
      <c r="D55" s="82"/>
      <c r="E55" s="82"/>
      <c r="F55" s="82"/>
      <c r="G55" s="82"/>
      <c r="H55" s="82"/>
      <c r="I55" s="82"/>
      <c r="J55" s="82"/>
      <c r="K55" s="82"/>
      <c r="L55" s="82"/>
      <c r="M55" s="82"/>
      <c r="N55" s="82"/>
      <c r="O55" s="82"/>
      <c r="P55" s="82"/>
      <c r="Q55" s="82"/>
      <c r="R55" s="82"/>
      <c r="S55" s="82"/>
      <c r="T55" s="82"/>
      <c r="U55" s="82"/>
      <c r="V55" s="82"/>
      <c r="W55" s="82"/>
      <c r="X55" s="82"/>
      <c r="Y55" s="82"/>
      <c r="Z55" s="82"/>
      <c r="AA55" s="82"/>
    </row>
    <row r="56" spans="1:27" ht="14.25" customHeight="1" x14ac:dyDescent="0.2">
      <c r="A56" s="82"/>
      <c r="B56" s="82"/>
      <c r="C56" s="76"/>
      <c r="D56" s="82"/>
      <c r="E56" s="82"/>
      <c r="F56" s="82"/>
      <c r="G56" s="82"/>
      <c r="H56" s="82"/>
      <c r="I56" s="82"/>
      <c r="J56" s="82"/>
      <c r="K56" s="82"/>
      <c r="L56" s="82"/>
      <c r="M56" s="82"/>
      <c r="N56" s="82"/>
      <c r="O56" s="82"/>
      <c r="P56" s="82"/>
      <c r="Q56" s="82"/>
      <c r="R56" s="82"/>
      <c r="S56" s="82"/>
      <c r="T56" s="82"/>
      <c r="U56" s="82"/>
      <c r="V56" s="82"/>
      <c r="W56" s="82"/>
      <c r="X56" s="82"/>
      <c r="Y56" s="82"/>
      <c r="Z56" s="82"/>
      <c r="AA56" s="82"/>
    </row>
    <row r="57" spans="1:27" ht="14.25" customHeight="1" x14ac:dyDescent="0.2">
      <c r="A57" s="82"/>
      <c r="B57" s="82"/>
      <c r="C57" s="76"/>
      <c r="D57" s="82"/>
      <c r="E57" s="82"/>
      <c r="F57" s="82"/>
      <c r="G57" s="82"/>
      <c r="H57" s="82"/>
      <c r="I57" s="82"/>
      <c r="J57" s="82"/>
      <c r="K57" s="82"/>
      <c r="L57" s="82"/>
      <c r="M57" s="82"/>
      <c r="N57" s="82"/>
      <c r="O57" s="82"/>
      <c r="P57" s="82"/>
      <c r="Q57" s="82"/>
      <c r="R57" s="82"/>
      <c r="S57" s="82"/>
      <c r="T57" s="82"/>
      <c r="U57" s="82"/>
      <c r="V57" s="82"/>
      <c r="W57" s="82"/>
      <c r="X57" s="82"/>
      <c r="Y57" s="82"/>
      <c r="Z57" s="82"/>
      <c r="AA57" s="82"/>
    </row>
    <row r="58" spans="1:27" ht="14.25" customHeight="1" x14ac:dyDescent="0.2">
      <c r="A58" s="82"/>
      <c r="B58" s="82"/>
      <c r="C58" s="75" t="s">
        <v>102</v>
      </c>
      <c r="D58" s="82"/>
      <c r="E58" s="82"/>
      <c r="F58" s="82"/>
      <c r="G58" s="82"/>
      <c r="H58" s="82"/>
      <c r="I58" s="82"/>
      <c r="J58" s="82"/>
      <c r="K58" s="82"/>
      <c r="L58" s="82"/>
      <c r="M58" s="82"/>
      <c r="N58" s="82"/>
      <c r="O58" s="82"/>
      <c r="P58" s="82"/>
      <c r="Q58" s="82"/>
      <c r="R58" s="82"/>
      <c r="S58" s="82"/>
      <c r="T58" s="82"/>
      <c r="U58" s="82"/>
      <c r="V58" s="82"/>
      <c r="W58" s="82"/>
      <c r="X58" s="82"/>
      <c r="Y58" s="82"/>
      <c r="Z58" s="82"/>
      <c r="AA58" s="82"/>
    </row>
    <row r="59" spans="1:27" ht="14.25" customHeight="1" x14ac:dyDescent="0.2">
      <c r="A59" s="82"/>
      <c r="B59" s="82"/>
      <c r="C59" s="76" t="s">
        <v>96</v>
      </c>
      <c r="D59" s="82"/>
      <c r="E59" s="82"/>
      <c r="F59" s="82"/>
      <c r="G59" s="82"/>
      <c r="H59" s="82"/>
      <c r="I59" s="82"/>
      <c r="J59" s="82"/>
      <c r="K59" s="82"/>
      <c r="L59" s="82"/>
      <c r="M59" s="82"/>
      <c r="N59" s="82"/>
      <c r="O59" s="82"/>
      <c r="P59" s="82"/>
      <c r="Q59" s="82"/>
      <c r="R59" s="82"/>
      <c r="S59" s="82"/>
      <c r="T59" s="82"/>
      <c r="U59" s="82"/>
      <c r="V59" s="82"/>
      <c r="W59" s="82"/>
      <c r="X59" s="82"/>
      <c r="Y59" s="82"/>
      <c r="Z59" s="82"/>
      <c r="AA59" s="82"/>
    </row>
    <row r="60" spans="1:27" ht="14.2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row>
    <row r="61" spans="1:27" ht="14.25" customHeight="1" x14ac:dyDescent="0.2">
      <c r="A61" s="82"/>
      <c r="B61" s="82"/>
      <c r="D61" s="82"/>
      <c r="E61" s="82"/>
      <c r="F61" s="82"/>
      <c r="G61" s="82"/>
      <c r="H61" s="82"/>
      <c r="I61" s="82"/>
      <c r="J61" s="82"/>
      <c r="K61" s="82"/>
      <c r="L61" s="82"/>
      <c r="M61" s="82"/>
      <c r="N61" s="82"/>
      <c r="O61" s="82"/>
      <c r="P61" s="82"/>
      <c r="Q61" s="82"/>
      <c r="R61" s="82"/>
      <c r="S61" s="82"/>
      <c r="T61" s="82"/>
      <c r="U61" s="82"/>
      <c r="V61" s="82"/>
      <c r="W61" s="82"/>
      <c r="X61" s="82"/>
      <c r="Y61" s="82"/>
      <c r="Z61" s="82"/>
      <c r="AA61" s="82"/>
    </row>
    <row r="62" spans="1:27" ht="14.25" customHeight="1" x14ac:dyDescent="0.2">
      <c r="A62" s="82"/>
      <c r="B62" s="82"/>
      <c r="D62" s="82"/>
      <c r="E62" s="82"/>
      <c r="F62" s="82"/>
      <c r="G62" s="82"/>
      <c r="H62" s="82"/>
      <c r="I62" s="82"/>
      <c r="J62" s="82"/>
      <c r="K62" s="82"/>
      <c r="L62" s="82"/>
      <c r="M62" s="82"/>
      <c r="N62" s="82"/>
      <c r="O62" s="82"/>
      <c r="P62" s="82"/>
      <c r="Q62" s="82"/>
      <c r="R62" s="82"/>
      <c r="S62" s="82"/>
      <c r="T62" s="82"/>
      <c r="U62" s="82"/>
      <c r="V62" s="82"/>
      <c r="W62" s="82"/>
      <c r="X62" s="82"/>
      <c r="Y62" s="82"/>
      <c r="Z62" s="82"/>
      <c r="AA62" s="82"/>
    </row>
    <row r="63" spans="1:27" ht="14.25" customHeight="1" x14ac:dyDescent="0.2">
      <c r="A63" s="82"/>
      <c r="B63" s="82"/>
      <c r="C63" s="75" t="s">
        <v>103</v>
      </c>
      <c r="D63" s="82"/>
      <c r="E63" s="82"/>
      <c r="F63" s="82"/>
      <c r="G63" s="82"/>
      <c r="H63" s="82"/>
      <c r="I63" s="82"/>
      <c r="J63" s="82"/>
      <c r="K63" s="82"/>
      <c r="L63" s="82"/>
      <c r="M63" s="82"/>
      <c r="N63" s="82"/>
      <c r="O63" s="82"/>
      <c r="P63" s="82"/>
      <c r="Q63" s="82"/>
      <c r="R63" s="82"/>
      <c r="S63" s="82"/>
      <c r="T63" s="82"/>
      <c r="U63" s="82"/>
      <c r="V63" s="82"/>
      <c r="W63" s="82"/>
      <c r="X63" s="82"/>
      <c r="Y63" s="82"/>
      <c r="Z63" s="82"/>
      <c r="AA63" s="82"/>
    </row>
    <row r="64" spans="1:27" ht="14.25" customHeight="1" x14ac:dyDescent="0.2">
      <c r="A64" s="82"/>
      <c r="B64" s="82"/>
      <c r="C64" s="76" t="s">
        <v>104</v>
      </c>
      <c r="D64" s="82"/>
      <c r="E64" s="82"/>
      <c r="F64" s="82"/>
      <c r="G64" s="82"/>
      <c r="H64" s="82"/>
      <c r="I64" s="82"/>
      <c r="J64" s="82"/>
      <c r="K64" s="82"/>
      <c r="L64" s="82"/>
      <c r="M64" s="82"/>
      <c r="N64" s="82"/>
      <c r="O64" s="82"/>
      <c r="P64" s="82"/>
      <c r="Q64" s="82"/>
      <c r="R64" s="82"/>
      <c r="S64" s="82"/>
      <c r="T64" s="82"/>
      <c r="U64" s="82"/>
      <c r="V64" s="82"/>
      <c r="W64" s="82"/>
      <c r="X64" s="82"/>
      <c r="Y64" s="82"/>
      <c r="Z64" s="82"/>
      <c r="AA64" s="82"/>
    </row>
    <row r="65" spans="1:27" ht="14.25" customHeight="1" x14ac:dyDescent="0.2">
      <c r="A65" s="82"/>
      <c r="B65" s="82"/>
      <c r="C65" s="76" t="s">
        <v>105</v>
      </c>
      <c r="D65" s="82"/>
      <c r="E65" s="82"/>
      <c r="F65" s="82"/>
      <c r="G65" s="82"/>
      <c r="H65" s="82"/>
      <c r="I65" s="82"/>
      <c r="J65" s="82"/>
      <c r="K65" s="82"/>
      <c r="L65" s="82"/>
      <c r="M65" s="82"/>
      <c r="N65" s="82"/>
      <c r="O65" s="82"/>
      <c r="P65" s="82"/>
      <c r="Q65" s="82"/>
      <c r="R65" s="82"/>
      <c r="S65" s="82"/>
      <c r="T65" s="82"/>
      <c r="U65" s="82"/>
      <c r="V65" s="82"/>
      <c r="W65" s="82"/>
      <c r="X65" s="82"/>
      <c r="Y65" s="82"/>
      <c r="Z65" s="82"/>
      <c r="AA65" s="82"/>
    </row>
    <row r="66" spans="1:27" ht="14.2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row>
    <row r="67" spans="1:27" ht="14.2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row>
    <row r="68" spans="1:27" ht="14.2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row>
    <row r="69" spans="1:27" ht="14.2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row>
    <row r="70" spans="1:27" ht="14.2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row>
    <row r="71" spans="1:27" ht="14.2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row>
    <row r="72" spans="1:27" ht="14.2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row>
    <row r="73" spans="1:27" ht="14.2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row>
    <row r="74" spans="1:27" ht="14.2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row>
    <row r="75" spans="1:27" ht="14.2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row>
    <row r="76" spans="1:27" ht="14.2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row>
    <row r="77" spans="1:27" ht="14.2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row>
    <row r="78" spans="1:27" ht="14.2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row>
    <row r="79" spans="1:27" ht="14.2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row>
    <row r="80" spans="1:27" ht="14.2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row>
    <row r="81" spans="1:27" ht="14.2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row>
    <row r="82" spans="1:27" ht="14.2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row>
    <row r="83" spans="1:27" ht="14.2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row>
    <row r="84" spans="1:27" ht="14.2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row>
    <row r="85" spans="1:27" ht="14.2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row>
    <row r="86" spans="1:27" ht="14.2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row>
    <row r="87" spans="1:27" ht="14.2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row>
    <row r="88" spans="1:27" ht="14.2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row>
    <row r="89" spans="1:27" ht="14.2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row>
    <row r="90" spans="1:27" ht="14.2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row>
    <row r="91" spans="1:27" ht="14.2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row>
    <row r="92" spans="1:27" ht="14.2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row>
    <row r="93" spans="1:27" ht="14.2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row>
    <row r="94" spans="1:27" ht="14.2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row>
    <row r="95" spans="1:27" ht="14.2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row>
    <row r="96" spans="1:27" ht="14.2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row>
    <row r="97" spans="1:27" ht="14.2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row>
    <row r="98" spans="1:27" ht="14.2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row>
    <row r="99" spans="1:27" ht="14.2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row>
    <row r="100" spans="1:27" ht="14.2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row>
    <row r="101" spans="1:27" ht="14.2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row>
    <row r="102" spans="1:27" ht="14.2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row>
    <row r="103" spans="1:27" ht="14.2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row>
    <row r="104" spans="1:27" ht="14.2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row>
    <row r="105" spans="1:27" ht="14.2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row>
    <row r="106" spans="1:27" ht="14.2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row>
    <row r="107" spans="1:27" ht="14.2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row>
    <row r="108" spans="1:27" ht="14.2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row>
    <row r="109" spans="1:27" ht="14.2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row>
    <row r="110" spans="1:27" ht="14.2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row>
    <row r="111" spans="1:27" ht="14.2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row>
    <row r="112" spans="1:27" ht="14.2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row>
    <row r="113" spans="1:27" ht="14.2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row>
    <row r="114" spans="1:27" ht="14.2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row>
    <row r="115" spans="1:27" ht="14.2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row>
    <row r="116" spans="1:27" ht="14.2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row>
    <row r="117" spans="1:27" ht="14.2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row>
    <row r="118" spans="1:27" ht="14.2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row>
    <row r="119" spans="1:27" ht="14.2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row>
    <row r="120" spans="1:27" ht="14.2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row>
    <row r="121" spans="1:27" ht="14.2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row>
    <row r="122" spans="1:27" ht="14.2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row>
    <row r="123" spans="1:27" ht="14.2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row>
    <row r="124" spans="1:27" ht="14.2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row>
    <row r="125" spans="1:27" ht="14.2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row>
    <row r="126" spans="1:27" ht="14.2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row>
    <row r="127" spans="1:27" ht="14.2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row>
    <row r="128" spans="1:27" ht="14.2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row>
    <row r="129" spans="1:27" ht="14.2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row>
    <row r="130" spans="1:27" ht="14.2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row>
    <row r="131" spans="1:27" ht="14.2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row>
    <row r="132" spans="1:27" ht="14.2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row>
    <row r="133" spans="1:27" ht="14.2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row>
    <row r="134" spans="1:27" ht="14.2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row>
    <row r="135" spans="1:27" ht="14.2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row>
    <row r="136" spans="1:27" ht="14.2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row>
    <row r="137" spans="1:27" ht="14.2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row>
    <row r="138" spans="1:27" ht="14.2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row>
    <row r="139" spans="1:27" ht="14.2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row>
    <row r="140" spans="1:27" ht="14.2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row>
    <row r="141" spans="1:27" ht="14.2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row>
    <row r="142" spans="1:27" ht="14.2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row>
    <row r="143" spans="1:27" ht="14.2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row>
    <row r="144" spans="1:27" ht="14.2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row>
    <row r="145" spans="1:27" ht="14.2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row>
    <row r="146" spans="1:27" ht="14.2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row>
    <row r="147" spans="1:27" ht="14.2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row>
    <row r="148" spans="1:27" ht="14.2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row>
    <row r="149" spans="1:27" ht="14.2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row>
    <row r="150" spans="1:27" ht="14.2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row>
    <row r="151" spans="1:27" ht="14.2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row>
    <row r="152" spans="1:27" ht="14.2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row>
    <row r="153" spans="1:27" ht="14.2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row>
    <row r="154" spans="1:27" ht="14.2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row>
    <row r="155" spans="1:27" ht="14.2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row>
    <row r="156" spans="1:27" ht="14.2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row>
    <row r="157" spans="1:27" ht="14.2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row>
    <row r="158" spans="1:27" ht="14.2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row>
    <row r="159" spans="1:27" ht="14.2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row>
    <row r="160" spans="1:27" ht="14.2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row>
    <row r="161" spans="1:27" ht="14.2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row>
    <row r="162" spans="1:27" ht="14.2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row>
    <row r="163" spans="1:27" ht="14.2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row>
    <row r="164" spans="1:27" ht="14.2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row>
    <row r="165" spans="1:27" ht="14.2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row>
    <row r="166" spans="1:27" ht="14.2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row>
    <row r="167" spans="1:27" ht="14.2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row>
    <row r="168" spans="1:27" ht="14.2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row>
    <row r="169" spans="1:27" ht="14.2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row>
    <row r="170" spans="1:27" ht="14.2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row>
    <row r="171" spans="1:27" ht="14.2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row>
    <row r="172" spans="1:27" ht="14.2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row>
    <row r="173" spans="1:27" ht="14.2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row>
    <row r="174" spans="1:27" ht="14.2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row>
    <row r="175" spans="1:27" ht="14.2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row>
    <row r="176" spans="1:27" ht="14.2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row>
    <row r="177" spans="1:27" ht="14.2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row>
    <row r="178" spans="1:27" ht="14.2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row>
    <row r="179" spans="1:27" ht="14.2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row>
    <row r="180" spans="1:27" ht="14.2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row>
    <row r="181" spans="1:27" ht="14.2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row>
    <row r="182" spans="1:27" ht="14.2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row>
    <row r="183" spans="1:27" ht="14.2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row>
    <row r="184" spans="1:27" ht="14.2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row>
    <row r="185" spans="1:27" ht="14.2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row>
    <row r="186" spans="1:27" ht="14.2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row>
    <row r="187" spans="1:27" ht="14.2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row>
    <row r="188" spans="1:27" ht="14.2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row>
    <row r="189" spans="1:27" ht="14.2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row>
    <row r="190" spans="1:27" ht="14.2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row>
    <row r="191" spans="1:27" ht="14.2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row>
    <row r="192" spans="1:27" ht="14.2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row>
    <row r="193" spans="1:27" ht="14.2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row>
    <row r="194" spans="1:27" ht="14.2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row>
    <row r="195" spans="1:27" ht="14.2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row>
    <row r="196" spans="1:27" ht="14.2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row>
    <row r="197" spans="1:27" ht="14.2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row>
    <row r="198" spans="1:27" ht="14.2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row>
    <row r="199" spans="1:27" ht="14.2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row>
    <row r="200" spans="1:27" ht="14.2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row>
    <row r="201" spans="1:27" ht="14.2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row>
    <row r="202" spans="1:27" ht="14.2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row>
    <row r="203" spans="1:27" ht="14.2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row>
    <row r="204" spans="1:27" ht="14.2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row>
    <row r="205" spans="1:27" ht="14.2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row>
    <row r="206" spans="1:27" ht="14.2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row>
    <row r="207" spans="1:27" ht="14.2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row>
    <row r="208" spans="1:27" ht="14.2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row>
    <row r="209" spans="1:27" ht="14.2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row>
    <row r="210" spans="1:27" ht="14.2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row>
    <row r="211" spans="1:27" ht="14.2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row>
    <row r="212" spans="1:27" ht="14.2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row>
    <row r="213" spans="1:27" ht="14.2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row>
    <row r="214" spans="1:27" ht="14.2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row>
    <row r="215" spans="1:27" ht="14.2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row>
    <row r="216" spans="1:27" ht="14.2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row>
    <row r="217" spans="1:27" ht="14.2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row>
    <row r="218" spans="1:27" ht="14.2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row>
    <row r="219" spans="1:27" ht="14.2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row>
    <row r="220" spans="1:27" ht="14.2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row>
    <row r="221" spans="1:27" ht="14.2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row>
    <row r="222" spans="1:27" ht="14.2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row>
    <row r="223" spans="1:27" ht="14.2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row>
    <row r="224" spans="1:27" ht="14.2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row>
    <row r="225" spans="1:27" ht="14.2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row>
    <row r="226" spans="1:27" ht="14.2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row>
    <row r="227" spans="1:27" ht="14.2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row>
    <row r="228" spans="1:27" ht="14.2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row>
    <row r="229" spans="1:27" ht="14.2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row>
    <row r="230" spans="1:27" ht="14.2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row>
    <row r="231" spans="1:27" ht="14.2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row>
    <row r="232" spans="1:27" ht="14.2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row>
    <row r="233" spans="1:27" ht="14.2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row>
    <row r="234" spans="1:27" ht="14.2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row>
    <row r="235" spans="1:27" ht="14.2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row>
    <row r="236" spans="1:27" ht="14.2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row>
    <row r="237" spans="1:27" ht="14.2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row>
    <row r="238" spans="1:27" ht="14.2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row>
    <row r="239" spans="1:27" ht="14.2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row>
    <row r="240" spans="1:27" ht="14.2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row>
    <row r="241" spans="1:27" ht="14.25" customHeight="1"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row>
    <row r="242" spans="1:27" ht="14.25" customHeight="1"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row>
    <row r="243" spans="1:27" ht="14.25" customHeight="1"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row>
    <row r="244" spans="1:27" ht="14.25" customHeight="1"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row>
    <row r="245" spans="1:27" ht="14.25" customHeight="1"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row>
    <row r="246" spans="1:27" ht="14.25"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row>
    <row r="247" spans="1:27" ht="14.25" customHeight="1"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row>
    <row r="248" spans="1:27" ht="14.25"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row>
    <row r="249" spans="1:27" ht="14.25" customHeight="1"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row>
    <row r="250" spans="1:27" ht="14.25" customHeight="1"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row>
    <row r="251" spans="1:27" ht="14.25" customHeight="1"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row>
    <row r="252" spans="1:27" ht="14.25" customHeight="1"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row>
    <row r="253" spans="1:27" ht="14.25" customHeight="1"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row>
    <row r="254" spans="1:27" ht="14.25"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row>
    <row r="255" spans="1:27" ht="14.25" customHeight="1"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row>
    <row r="256" spans="1:27" ht="14.25" customHeight="1"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28">
    <mergeCell ref="L26:O26"/>
    <mergeCell ref="P26:S26"/>
    <mergeCell ref="X1:AA1"/>
    <mergeCell ref="X2:AA2"/>
    <mergeCell ref="T26:W26"/>
    <mergeCell ref="X26:AA26"/>
    <mergeCell ref="L2:O2"/>
    <mergeCell ref="P2:S2"/>
    <mergeCell ref="T2:W2"/>
    <mergeCell ref="L1:O1"/>
    <mergeCell ref="P1:S1"/>
    <mergeCell ref="T1:W1"/>
    <mergeCell ref="B27:C27"/>
    <mergeCell ref="T27:W27"/>
    <mergeCell ref="X27:AA27"/>
    <mergeCell ref="D27:G27"/>
    <mergeCell ref="H27:K27"/>
    <mergeCell ref="L27:O27"/>
    <mergeCell ref="P27:S27"/>
    <mergeCell ref="D1:G1"/>
    <mergeCell ref="D2:G2"/>
    <mergeCell ref="B26:C26"/>
    <mergeCell ref="D26:G26"/>
    <mergeCell ref="H26:K26"/>
    <mergeCell ref="H2:K2"/>
    <mergeCell ref="B1:B3"/>
    <mergeCell ref="C1:C3"/>
    <mergeCell ref="H1:K1"/>
  </mergeCells>
  <conditionalFormatting sqref="T3:AA4 E3:F13 H3:J13 L3:R13 D3:D19 K3:K19 G3:G20 S3:S20 T5:V13 W5:AA24 D14:V24 D25:AA27">
    <cfRule type="cellIs" dxfId="44" priority="1" operator="equal">
      <formula>"SI"</formula>
    </cfRule>
    <cfRule type="cellIs" dxfId="43" priority="2" operator="equal">
      <formula>"NO"</formula>
    </cfRule>
    <cfRule type="cellIs" dxfId="42" priority="3" operator="equal">
      <formula>"PARCIAL"</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x14ac:dyDescent="0.2">
      <c r="A1" s="361" t="s">
        <v>210</v>
      </c>
      <c r="B1" s="347"/>
      <c r="C1" s="347"/>
      <c r="D1" s="347"/>
      <c r="E1" s="347"/>
      <c r="F1" s="31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2" spans="1:35" ht="12.75" customHeight="1" x14ac:dyDescent="0.2">
      <c r="A2" s="361" t="s">
        <v>211</v>
      </c>
      <c r="B2" s="347"/>
      <c r="C2" s="347"/>
      <c r="D2" s="347"/>
      <c r="E2" s="347"/>
      <c r="F2" s="31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18" customHeight="1" x14ac:dyDescent="0.2">
      <c r="A3" s="359" t="s">
        <v>212</v>
      </c>
      <c r="B3" s="360"/>
      <c r="C3" s="360"/>
      <c r="D3" s="360"/>
      <c r="E3" s="360"/>
      <c r="F3" s="327"/>
      <c r="G3" s="359" t="e">
        <f>+#REF!</f>
        <v>#REF!</v>
      </c>
      <c r="H3" s="360"/>
      <c r="I3" s="327"/>
      <c r="J3" s="359" t="e">
        <f>+#REF!</f>
        <v>#REF!</v>
      </c>
      <c r="K3" s="360"/>
      <c r="L3" s="327"/>
      <c r="M3" s="359" t="e">
        <f>+#REF!</f>
        <v>#REF!</v>
      </c>
      <c r="N3" s="360"/>
      <c r="O3" s="327"/>
      <c r="P3" s="359" t="e">
        <f>+#REF!</f>
        <v>#REF!</v>
      </c>
      <c r="Q3" s="360"/>
      <c r="R3" s="327"/>
      <c r="S3" s="359" t="e">
        <f>+#REF!</f>
        <v>#REF!</v>
      </c>
      <c r="T3" s="360"/>
      <c r="U3" s="327"/>
      <c r="V3" s="359" t="e">
        <f>+#REF!</f>
        <v>#REF!</v>
      </c>
      <c r="W3" s="360"/>
      <c r="X3" s="327"/>
      <c r="Y3" s="359" t="e">
        <f>+#REF!</f>
        <v>#REF!</v>
      </c>
      <c r="Z3" s="360"/>
      <c r="AA3" s="327"/>
      <c r="AB3" s="359" t="e">
        <f>+#REF!</f>
        <v>#REF!</v>
      </c>
      <c r="AC3" s="360"/>
      <c r="AD3" s="327"/>
      <c r="AE3" s="81"/>
      <c r="AF3" s="81"/>
      <c r="AG3" s="81"/>
      <c r="AH3" s="81"/>
      <c r="AI3" s="81"/>
    </row>
    <row r="4" spans="1:35" ht="59.25" customHeight="1" x14ac:dyDescent="0.2">
      <c r="A4" s="328"/>
      <c r="B4" s="342"/>
      <c r="C4" s="342"/>
      <c r="D4" s="342"/>
      <c r="E4" s="342"/>
      <c r="F4" s="329"/>
      <c r="G4" s="328"/>
      <c r="H4" s="342"/>
      <c r="I4" s="329"/>
      <c r="J4" s="328"/>
      <c r="K4" s="342"/>
      <c r="L4" s="329"/>
      <c r="M4" s="328"/>
      <c r="N4" s="342"/>
      <c r="O4" s="329"/>
      <c r="P4" s="328"/>
      <c r="Q4" s="342"/>
      <c r="R4" s="329"/>
      <c r="S4" s="328"/>
      <c r="T4" s="342"/>
      <c r="U4" s="329"/>
      <c r="V4" s="328"/>
      <c r="W4" s="342"/>
      <c r="X4" s="329"/>
      <c r="Y4" s="328"/>
      <c r="Z4" s="342"/>
      <c r="AA4" s="329"/>
      <c r="AB4" s="328"/>
      <c r="AC4" s="342"/>
      <c r="AD4" s="329"/>
      <c r="AE4" s="81"/>
      <c r="AF4" s="81"/>
      <c r="AG4" s="81"/>
      <c r="AH4" s="81"/>
      <c r="AI4" s="81"/>
    </row>
    <row r="5" spans="1:35" ht="12.75" customHeight="1" x14ac:dyDescent="0.2">
      <c r="A5" s="363"/>
      <c r="B5" s="347"/>
      <c r="C5" s="347"/>
      <c r="D5" s="347"/>
      <c r="E5" s="347"/>
      <c r="F5" s="311"/>
      <c r="G5" s="362">
        <v>1</v>
      </c>
      <c r="H5" s="347"/>
      <c r="I5" s="311"/>
      <c r="J5" s="362">
        <v>2</v>
      </c>
      <c r="K5" s="347"/>
      <c r="L5" s="311"/>
      <c r="M5" s="362">
        <v>3</v>
      </c>
      <c r="N5" s="347"/>
      <c r="O5" s="311"/>
      <c r="P5" s="362">
        <v>4</v>
      </c>
      <c r="Q5" s="347"/>
      <c r="R5" s="311"/>
      <c r="S5" s="362">
        <v>5</v>
      </c>
      <c r="T5" s="347"/>
      <c r="U5" s="311"/>
      <c r="V5" s="362">
        <v>6</v>
      </c>
      <c r="W5" s="347"/>
      <c r="X5" s="311"/>
      <c r="Y5" s="362">
        <v>7</v>
      </c>
      <c r="Z5" s="347"/>
      <c r="AA5" s="311"/>
      <c r="AB5" s="362">
        <v>8</v>
      </c>
      <c r="AC5" s="347"/>
      <c r="AD5" s="311"/>
      <c r="AE5" s="81"/>
      <c r="AF5" s="81"/>
      <c r="AG5" s="81"/>
      <c r="AH5" s="81"/>
      <c r="AI5" s="81"/>
    </row>
    <row r="6" spans="1:35" ht="15" customHeight="1" x14ac:dyDescent="0.2">
      <c r="A6" s="364" t="s">
        <v>213</v>
      </c>
      <c r="B6" s="347"/>
      <c r="C6" s="347"/>
      <c r="D6" s="347"/>
      <c r="E6" s="347"/>
      <c r="F6" s="311"/>
      <c r="G6" s="365" t="s">
        <v>214</v>
      </c>
      <c r="H6" s="365" t="s">
        <v>215</v>
      </c>
      <c r="I6" s="167" t="s">
        <v>216</v>
      </c>
      <c r="J6" s="365" t="s">
        <v>214</v>
      </c>
      <c r="K6" s="365" t="s">
        <v>215</v>
      </c>
      <c r="L6" s="167" t="s">
        <v>216</v>
      </c>
      <c r="M6" s="365" t="s">
        <v>214</v>
      </c>
      <c r="N6" s="365" t="s">
        <v>215</v>
      </c>
      <c r="O6" s="167" t="s">
        <v>216</v>
      </c>
      <c r="P6" s="365" t="s">
        <v>214</v>
      </c>
      <c r="Q6" s="365" t="s">
        <v>215</v>
      </c>
      <c r="R6" s="167" t="s">
        <v>216</v>
      </c>
      <c r="S6" s="365" t="s">
        <v>214</v>
      </c>
      <c r="T6" s="365" t="s">
        <v>215</v>
      </c>
      <c r="U6" s="167" t="s">
        <v>216</v>
      </c>
      <c r="V6" s="365" t="s">
        <v>214</v>
      </c>
      <c r="W6" s="365" t="s">
        <v>215</v>
      </c>
      <c r="X6" s="167" t="s">
        <v>216</v>
      </c>
      <c r="Y6" s="365" t="s">
        <v>214</v>
      </c>
      <c r="Z6" s="365" t="s">
        <v>215</v>
      </c>
      <c r="AA6" s="167" t="s">
        <v>216</v>
      </c>
      <c r="AB6" s="365" t="s">
        <v>214</v>
      </c>
      <c r="AC6" s="365" t="s">
        <v>215</v>
      </c>
      <c r="AD6" s="167" t="s">
        <v>216</v>
      </c>
      <c r="AE6" s="81"/>
      <c r="AF6" s="81"/>
      <c r="AG6" s="81"/>
      <c r="AH6" s="81"/>
      <c r="AI6" s="81"/>
    </row>
    <row r="7" spans="1:35" ht="12.75" customHeight="1" x14ac:dyDescent="0.2">
      <c r="A7" s="168" t="s">
        <v>5</v>
      </c>
      <c r="B7" s="168" t="s">
        <v>217</v>
      </c>
      <c r="C7" s="168" t="s">
        <v>218</v>
      </c>
      <c r="D7" s="168" t="s">
        <v>219</v>
      </c>
      <c r="E7" s="168" t="s">
        <v>214</v>
      </c>
      <c r="F7" s="168" t="s">
        <v>215</v>
      </c>
      <c r="G7" s="317"/>
      <c r="H7" s="317"/>
      <c r="I7" s="169" t="s">
        <v>220</v>
      </c>
      <c r="J7" s="317"/>
      <c r="K7" s="317"/>
      <c r="L7" s="169" t="s">
        <v>220</v>
      </c>
      <c r="M7" s="317"/>
      <c r="N7" s="317"/>
      <c r="O7" s="169" t="s">
        <v>220</v>
      </c>
      <c r="P7" s="317"/>
      <c r="Q7" s="317"/>
      <c r="R7" s="169" t="s">
        <v>220</v>
      </c>
      <c r="S7" s="317"/>
      <c r="T7" s="317"/>
      <c r="U7" s="169" t="s">
        <v>220</v>
      </c>
      <c r="V7" s="317"/>
      <c r="W7" s="317"/>
      <c r="X7" s="169" t="s">
        <v>220</v>
      </c>
      <c r="Y7" s="317"/>
      <c r="Z7" s="317"/>
      <c r="AA7" s="169" t="s">
        <v>220</v>
      </c>
      <c r="AB7" s="317"/>
      <c r="AC7" s="317"/>
      <c r="AD7" s="169" t="s">
        <v>220</v>
      </c>
      <c r="AE7" s="81"/>
      <c r="AF7" s="81"/>
      <c r="AG7" s="81"/>
      <c r="AH7" s="81"/>
      <c r="AI7" s="81"/>
    </row>
    <row r="8" spans="1:35" ht="12.75" customHeight="1" x14ac:dyDescent="0.2">
      <c r="A8" s="168"/>
      <c r="B8" s="170"/>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71"/>
      <c r="AF8" s="171"/>
      <c r="AG8" s="171"/>
      <c r="AH8" s="171"/>
      <c r="AI8" s="171"/>
    </row>
    <row r="9" spans="1:35" ht="12.75" customHeight="1" x14ac:dyDescent="0.2">
      <c r="A9" s="95">
        <v>1.01</v>
      </c>
      <c r="B9" s="172" t="s">
        <v>221</v>
      </c>
      <c r="C9" s="95" t="s">
        <v>222</v>
      </c>
      <c r="D9" s="173">
        <v>1</v>
      </c>
      <c r="E9" s="174">
        <v>1459176</v>
      </c>
      <c r="F9" s="174">
        <f t="shared" ref="F9:F15" si="0">ROUND($D9*E9,0)</f>
        <v>1459176</v>
      </c>
      <c r="G9" s="174">
        <v>1452624</v>
      </c>
      <c r="H9" s="174">
        <f t="shared" ref="H9:H15" si="1">ROUND($D9*G9,0)</f>
        <v>1452624</v>
      </c>
      <c r="I9" s="87" t="str">
        <f t="shared" ref="I9:I15" si="2">+IF(G9&lt;=$E9,"OK","NO OK")</f>
        <v>OK</v>
      </c>
      <c r="J9" s="174"/>
      <c r="K9" s="174">
        <f t="shared" ref="K9:K15" si="3">ROUND($D9*J9,0)</f>
        <v>0</v>
      </c>
      <c r="L9" s="87" t="str">
        <f t="shared" ref="L9:L15" si="4">+IF(J9&lt;=$E9,"OK","NO OK")</f>
        <v>OK</v>
      </c>
      <c r="M9" s="174">
        <v>1453518</v>
      </c>
      <c r="N9" s="174">
        <f t="shared" ref="N9:N15" si="5">ROUND($D9*M9,0)</f>
        <v>1453518</v>
      </c>
      <c r="O9" s="87" t="str">
        <f t="shared" ref="O9:O15" si="6">+IF(M9&lt;=$E9,"OK","NO OK")</f>
        <v>OK</v>
      </c>
      <c r="P9" s="174">
        <v>1454705</v>
      </c>
      <c r="Q9" s="174">
        <f t="shared" ref="Q9:Q15" si="7">ROUND($D9*P9,0)</f>
        <v>1454705</v>
      </c>
      <c r="R9" s="87" t="str">
        <f t="shared" ref="R9:R15" si="8">+IF(P9&lt;=$E9,"OK","NO OK")</f>
        <v>OK</v>
      </c>
      <c r="S9" s="174">
        <v>1454245</v>
      </c>
      <c r="T9" s="174">
        <f t="shared" ref="T9:T15" si="9">ROUND($D9*S9,0)</f>
        <v>1454245</v>
      </c>
      <c r="U9" s="87" t="str">
        <f t="shared" ref="U9:U15" si="10">+IF(S9&lt;=$E9,"OK","NO OK")</f>
        <v>OK</v>
      </c>
      <c r="V9" s="174">
        <v>1448176</v>
      </c>
      <c r="W9" s="174">
        <f t="shared" ref="W9:W15" si="11">ROUND($D9*V9,0)</f>
        <v>1448176</v>
      </c>
      <c r="X9" s="87" t="str">
        <f t="shared" ref="X9:X15" si="12">+IF(V9&lt;=$E9,"OK","NO OK")</f>
        <v>OK</v>
      </c>
      <c r="Y9" s="174">
        <v>1408105</v>
      </c>
      <c r="Z9" s="174">
        <f t="shared" ref="Z9:Z15" si="13">ROUND($D9*Y9,0)</f>
        <v>1408105</v>
      </c>
      <c r="AA9" s="87" t="str">
        <f t="shared" ref="AA9:AA15" si="14">+IF(Y9&lt;=$E9,"OK","NO OK")</f>
        <v>OK</v>
      </c>
      <c r="AB9" s="174">
        <v>1454944</v>
      </c>
      <c r="AC9" s="174">
        <f t="shared" ref="AC9:AC15" si="15">ROUND($D9*AB9,0)</f>
        <v>1454944</v>
      </c>
      <c r="AD9" s="87" t="str">
        <f t="shared" ref="AD9:AD15" si="16">+IF(AB9&lt;=$E9,"OK","NO OK")</f>
        <v>OK</v>
      </c>
      <c r="AE9" s="81"/>
      <c r="AF9" s="81"/>
      <c r="AG9" s="81"/>
      <c r="AH9" s="81"/>
      <c r="AI9" s="81"/>
    </row>
    <row r="10" spans="1:35" ht="12.75" customHeight="1" x14ac:dyDescent="0.2">
      <c r="A10" s="95">
        <v>1.02</v>
      </c>
      <c r="B10" s="172" t="s">
        <v>223</v>
      </c>
      <c r="C10" s="95" t="s">
        <v>222</v>
      </c>
      <c r="D10" s="173">
        <v>30</v>
      </c>
      <c r="E10" s="174">
        <v>1660700</v>
      </c>
      <c r="F10" s="174">
        <f t="shared" si="0"/>
        <v>49821000</v>
      </c>
      <c r="G10" s="174">
        <v>1653243</v>
      </c>
      <c r="H10" s="174">
        <f t="shared" si="1"/>
        <v>49597290</v>
      </c>
      <c r="I10" s="87" t="str">
        <f t="shared" si="2"/>
        <v>OK</v>
      </c>
      <c r="J10" s="174"/>
      <c r="K10" s="174">
        <f t="shared" si="3"/>
        <v>0</v>
      </c>
      <c r="L10" s="87" t="str">
        <f t="shared" si="4"/>
        <v>OK</v>
      </c>
      <c r="M10" s="174">
        <v>1654261</v>
      </c>
      <c r="N10" s="174">
        <f t="shared" si="5"/>
        <v>49627830</v>
      </c>
      <c r="O10" s="87" t="str">
        <f t="shared" si="6"/>
        <v>OK</v>
      </c>
      <c r="P10" s="174">
        <v>1655612</v>
      </c>
      <c r="Q10" s="174">
        <f t="shared" si="7"/>
        <v>49668360</v>
      </c>
      <c r="R10" s="87" t="str">
        <f t="shared" si="8"/>
        <v>OK</v>
      </c>
      <c r="S10" s="174">
        <v>1653061</v>
      </c>
      <c r="T10" s="174">
        <f t="shared" si="9"/>
        <v>49591830</v>
      </c>
      <c r="U10" s="87" t="str">
        <f t="shared" si="10"/>
        <v>OK</v>
      </c>
      <c r="V10" s="174">
        <v>1648181</v>
      </c>
      <c r="W10" s="174">
        <f t="shared" si="11"/>
        <v>49445430</v>
      </c>
      <c r="X10" s="87" t="str">
        <f t="shared" si="12"/>
        <v>OK</v>
      </c>
      <c r="Y10" s="174">
        <v>1619183</v>
      </c>
      <c r="Z10" s="174">
        <f t="shared" si="13"/>
        <v>48575490</v>
      </c>
      <c r="AA10" s="87" t="str">
        <f t="shared" si="14"/>
        <v>OK</v>
      </c>
      <c r="AB10" s="174">
        <v>1655884</v>
      </c>
      <c r="AC10" s="174">
        <f t="shared" si="15"/>
        <v>49676520</v>
      </c>
      <c r="AD10" s="87" t="str">
        <f t="shared" si="16"/>
        <v>OK</v>
      </c>
      <c r="AE10" s="81"/>
      <c r="AF10" s="81"/>
      <c r="AG10" s="81"/>
      <c r="AH10" s="81"/>
      <c r="AI10" s="81"/>
    </row>
    <row r="11" spans="1:35" ht="12.75" customHeight="1" x14ac:dyDescent="0.2">
      <c r="A11" s="95">
        <v>1.03</v>
      </c>
      <c r="B11" s="172" t="s">
        <v>224</v>
      </c>
      <c r="C11" s="95" t="s">
        <v>225</v>
      </c>
      <c r="D11" s="173">
        <v>86.8</v>
      </c>
      <c r="E11" s="174">
        <v>1024800</v>
      </c>
      <c r="F11" s="174">
        <f t="shared" si="0"/>
        <v>88952640</v>
      </c>
      <c r="G11" s="174">
        <v>1020199</v>
      </c>
      <c r="H11" s="174">
        <f t="shared" si="1"/>
        <v>88553273</v>
      </c>
      <c r="I11" s="87" t="str">
        <f t="shared" si="2"/>
        <v>OK</v>
      </c>
      <c r="J11" s="174"/>
      <c r="K11" s="174">
        <f t="shared" si="3"/>
        <v>0</v>
      </c>
      <c r="L11" s="87" t="str">
        <f t="shared" si="4"/>
        <v>OK</v>
      </c>
      <c r="M11" s="174">
        <v>1020826</v>
      </c>
      <c r="N11" s="174">
        <f t="shared" si="5"/>
        <v>88607697</v>
      </c>
      <c r="O11" s="87" t="str">
        <f t="shared" si="6"/>
        <v>OK</v>
      </c>
      <c r="P11" s="174">
        <v>1021660</v>
      </c>
      <c r="Q11" s="174">
        <f t="shared" si="7"/>
        <v>88680088</v>
      </c>
      <c r="R11" s="87" t="str">
        <f t="shared" si="8"/>
        <v>OK</v>
      </c>
      <c r="S11" s="174">
        <v>1020086</v>
      </c>
      <c r="T11" s="174">
        <f t="shared" si="9"/>
        <v>88543465</v>
      </c>
      <c r="U11" s="87" t="str">
        <f t="shared" si="10"/>
        <v>OK</v>
      </c>
      <c r="V11" s="174">
        <v>1017074</v>
      </c>
      <c r="W11" s="174">
        <f t="shared" si="11"/>
        <v>88282023</v>
      </c>
      <c r="X11" s="87" t="str">
        <f t="shared" si="12"/>
        <v>OK</v>
      </c>
      <c r="Y11" s="174">
        <v>999180</v>
      </c>
      <c r="Z11" s="174">
        <f t="shared" si="13"/>
        <v>86728824</v>
      </c>
      <c r="AA11" s="87" t="str">
        <f t="shared" si="14"/>
        <v>OK</v>
      </c>
      <c r="AB11" s="174">
        <v>1021828</v>
      </c>
      <c r="AC11" s="174">
        <f t="shared" si="15"/>
        <v>88694670</v>
      </c>
      <c r="AD11" s="87" t="str">
        <f t="shared" si="16"/>
        <v>OK</v>
      </c>
      <c r="AE11" s="81"/>
      <c r="AF11" s="81"/>
      <c r="AG11" s="81"/>
      <c r="AH11" s="81"/>
      <c r="AI11" s="81"/>
    </row>
    <row r="12" spans="1:35" ht="12.75" customHeight="1" x14ac:dyDescent="0.2">
      <c r="A12" s="95">
        <v>1.04</v>
      </c>
      <c r="B12" s="172" t="s">
        <v>226</v>
      </c>
      <c r="C12" s="95" t="s">
        <v>227</v>
      </c>
      <c r="D12" s="173">
        <v>2077.44</v>
      </c>
      <c r="E12" s="174">
        <v>14260</v>
      </c>
      <c r="F12" s="174">
        <f t="shared" si="0"/>
        <v>29624294</v>
      </c>
      <c r="G12" s="174">
        <v>14196</v>
      </c>
      <c r="H12" s="174">
        <f t="shared" si="1"/>
        <v>29491338</v>
      </c>
      <c r="I12" s="87" t="str">
        <f t="shared" si="2"/>
        <v>OK</v>
      </c>
      <c r="J12" s="174"/>
      <c r="K12" s="174">
        <f t="shared" si="3"/>
        <v>0</v>
      </c>
      <c r="L12" s="87" t="str">
        <f t="shared" si="4"/>
        <v>OK</v>
      </c>
      <c r="M12" s="174">
        <v>14205</v>
      </c>
      <c r="N12" s="174">
        <f t="shared" si="5"/>
        <v>29510035</v>
      </c>
      <c r="O12" s="87" t="str">
        <f t="shared" si="6"/>
        <v>OK</v>
      </c>
      <c r="P12" s="174">
        <v>14216</v>
      </c>
      <c r="Q12" s="174">
        <f t="shared" si="7"/>
        <v>29532887</v>
      </c>
      <c r="R12" s="87" t="str">
        <f t="shared" si="8"/>
        <v>OK</v>
      </c>
      <c r="S12" s="174">
        <v>14194</v>
      </c>
      <c r="T12" s="174">
        <f t="shared" si="9"/>
        <v>29487183</v>
      </c>
      <c r="U12" s="87" t="str">
        <f t="shared" si="10"/>
        <v>OK</v>
      </c>
      <c r="V12" s="174">
        <v>14153</v>
      </c>
      <c r="W12" s="174">
        <f t="shared" si="11"/>
        <v>29402008</v>
      </c>
      <c r="X12" s="87" t="str">
        <f t="shared" si="12"/>
        <v>OK</v>
      </c>
      <c r="Y12" s="174">
        <v>13904</v>
      </c>
      <c r="Z12" s="174">
        <f t="shared" si="13"/>
        <v>28884726</v>
      </c>
      <c r="AA12" s="87" t="str">
        <f t="shared" si="14"/>
        <v>OK</v>
      </c>
      <c r="AB12" s="174">
        <v>14219</v>
      </c>
      <c r="AC12" s="174">
        <f t="shared" si="15"/>
        <v>29539119</v>
      </c>
      <c r="AD12" s="87" t="str">
        <f t="shared" si="16"/>
        <v>OK</v>
      </c>
      <c r="AE12" s="81"/>
      <c r="AF12" s="81"/>
      <c r="AG12" s="81"/>
      <c r="AH12" s="81"/>
      <c r="AI12" s="81"/>
    </row>
    <row r="13" spans="1:35" ht="12.75" customHeight="1" x14ac:dyDescent="0.2">
      <c r="A13" s="95">
        <v>1.05</v>
      </c>
      <c r="B13" s="172" t="s">
        <v>228</v>
      </c>
      <c r="C13" s="95" t="s">
        <v>227</v>
      </c>
      <c r="D13" s="173">
        <v>2077.44</v>
      </c>
      <c r="E13" s="174">
        <v>8618</v>
      </c>
      <c r="F13" s="174">
        <f t="shared" si="0"/>
        <v>17903378</v>
      </c>
      <c r="G13" s="174">
        <v>8579</v>
      </c>
      <c r="H13" s="174">
        <f t="shared" si="1"/>
        <v>17822358</v>
      </c>
      <c r="I13" s="87" t="str">
        <f t="shared" si="2"/>
        <v>OK</v>
      </c>
      <c r="J13" s="174"/>
      <c r="K13" s="174">
        <f t="shared" si="3"/>
        <v>0</v>
      </c>
      <c r="L13" s="87" t="str">
        <f t="shared" si="4"/>
        <v>OK</v>
      </c>
      <c r="M13" s="174">
        <v>8585</v>
      </c>
      <c r="N13" s="174">
        <f t="shared" si="5"/>
        <v>17834822</v>
      </c>
      <c r="O13" s="87" t="str">
        <f t="shared" si="6"/>
        <v>OK</v>
      </c>
      <c r="P13" s="174">
        <v>8592</v>
      </c>
      <c r="Q13" s="174">
        <f t="shared" si="7"/>
        <v>17849364</v>
      </c>
      <c r="R13" s="87" t="str">
        <f t="shared" si="8"/>
        <v>OK</v>
      </c>
      <c r="S13" s="174">
        <v>8578</v>
      </c>
      <c r="T13" s="174">
        <f t="shared" si="9"/>
        <v>17820280</v>
      </c>
      <c r="U13" s="87" t="str">
        <f t="shared" si="10"/>
        <v>OK</v>
      </c>
      <c r="V13" s="174">
        <v>8600</v>
      </c>
      <c r="W13" s="174">
        <f t="shared" si="11"/>
        <v>17865984</v>
      </c>
      <c r="X13" s="87" t="str">
        <f t="shared" si="12"/>
        <v>OK</v>
      </c>
      <c r="Y13" s="174">
        <v>8359</v>
      </c>
      <c r="Z13" s="174">
        <f t="shared" si="13"/>
        <v>17365321</v>
      </c>
      <c r="AA13" s="87" t="str">
        <f t="shared" si="14"/>
        <v>OK</v>
      </c>
      <c r="AB13" s="174">
        <v>8593</v>
      </c>
      <c r="AC13" s="174">
        <f t="shared" si="15"/>
        <v>17851442</v>
      </c>
      <c r="AD13" s="87" t="str">
        <f t="shared" si="16"/>
        <v>OK</v>
      </c>
      <c r="AE13" s="81"/>
      <c r="AF13" s="81"/>
      <c r="AG13" s="81"/>
      <c r="AH13" s="81"/>
      <c r="AI13" s="81"/>
    </row>
    <row r="14" spans="1:35" ht="12.75" customHeight="1" x14ac:dyDescent="0.2">
      <c r="A14" s="95">
        <v>1.06</v>
      </c>
      <c r="B14" s="172" t="s">
        <v>229</v>
      </c>
      <c r="C14" s="95" t="s">
        <v>227</v>
      </c>
      <c r="D14" s="173">
        <v>1576.08</v>
      </c>
      <c r="E14" s="174">
        <v>2111</v>
      </c>
      <c r="F14" s="174">
        <f t="shared" si="0"/>
        <v>3327105</v>
      </c>
      <c r="G14" s="174">
        <v>2102</v>
      </c>
      <c r="H14" s="174">
        <f t="shared" si="1"/>
        <v>3312920</v>
      </c>
      <c r="I14" s="87" t="str">
        <f t="shared" si="2"/>
        <v>OK</v>
      </c>
      <c r="J14" s="174"/>
      <c r="K14" s="174">
        <f t="shared" si="3"/>
        <v>0</v>
      </c>
      <c r="L14" s="87" t="str">
        <f t="shared" si="4"/>
        <v>OK</v>
      </c>
      <c r="M14" s="174">
        <v>2103</v>
      </c>
      <c r="N14" s="174">
        <f t="shared" si="5"/>
        <v>3314496</v>
      </c>
      <c r="O14" s="87" t="str">
        <f t="shared" si="6"/>
        <v>OK</v>
      </c>
      <c r="P14" s="174">
        <v>2105</v>
      </c>
      <c r="Q14" s="174">
        <f t="shared" si="7"/>
        <v>3317648</v>
      </c>
      <c r="R14" s="87" t="str">
        <f t="shared" si="8"/>
        <v>OK</v>
      </c>
      <c r="S14" s="174">
        <v>2101</v>
      </c>
      <c r="T14" s="174">
        <f t="shared" si="9"/>
        <v>3311344</v>
      </c>
      <c r="U14" s="87" t="str">
        <f t="shared" si="10"/>
        <v>OK</v>
      </c>
      <c r="V14" s="174">
        <v>2100</v>
      </c>
      <c r="W14" s="174">
        <f t="shared" si="11"/>
        <v>3309768</v>
      </c>
      <c r="X14" s="87" t="str">
        <f t="shared" si="12"/>
        <v>OK</v>
      </c>
      <c r="Y14" s="174">
        <v>2037</v>
      </c>
      <c r="Z14" s="174">
        <f t="shared" si="13"/>
        <v>3210475</v>
      </c>
      <c r="AA14" s="87" t="str">
        <f t="shared" si="14"/>
        <v>OK</v>
      </c>
      <c r="AB14" s="174">
        <v>2105</v>
      </c>
      <c r="AC14" s="174">
        <f t="shared" si="15"/>
        <v>3317648</v>
      </c>
      <c r="AD14" s="87" t="str">
        <f t="shared" si="16"/>
        <v>OK</v>
      </c>
      <c r="AE14" s="81"/>
      <c r="AF14" s="81"/>
      <c r="AG14" s="81"/>
      <c r="AH14" s="81"/>
      <c r="AI14" s="81"/>
    </row>
    <row r="15" spans="1:35" ht="12.75" customHeight="1" x14ac:dyDescent="0.2">
      <c r="A15" s="95">
        <v>1.07</v>
      </c>
      <c r="B15" s="172" t="s">
        <v>230</v>
      </c>
      <c r="C15" s="95" t="s">
        <v>227</v>
      </c>
      <c r="D15" s="173">
        <v>1576.08</v>
      </c>
      <c r="E15" s="174">
        <v>2177</v>
      </c>
      <c r="F15" s="174">
        <f t="shared" si="0"/>
        <v>3431126</v>
      </c>
      <c r="G15" s="174">
        <v>2167</v>
      </c>
      <c r="H15" s="174">
        <f t="shared" si="1"/>
        <v>3415365</v>
      </c>
      <c r="I15" s="87" t="str">
        <f t="shared" si="2"/>
        <v>OK</v>
      </c>
      <c r="J15" s="174"/>
      <c r="K15" s="174">
        <f t="shared" si="3"/>
        <v>0</v>
      </c>
      <c r="L15" s="87" t="str">
        <f t="shared" si="4"/>
        <v>OK</v>
      </c>
      <c r="M15" s="174">
        <v>2169</v>
      </c>
      <c r="N15" s="174">
        <f t="shared" si="5"/>
        <v>3418518</v>
      </c>
      <c r="O15" s="87" t="str">
        <f t="shared" si="6"/>
        <v>OK</v>
      </c>
      <c r="P15" s="174">
        <v>2170</v>
      </c>
      <c r="Q15" s="174">
        <f t="shared" si="7"/>
        <v>3420094</v>
      </c>
      <c r="R15" s="87" t="str">
        <f t="shared" si="8"/>
        <v>OK</v>
      </c>
      <c r="S15" s="174">
        <v>2167</v>
      </c>
      <c r="T15" s="174">
        <f t="shared" si="9"/>
        <v>3415365</v>
      </c>
      <c r="U15" s="87" t="str">
        <f t="shared" si="10"/>
        <v>OK</v>
      </c>
      <c r="V15" s="174">
        <v>2100</v>
      </c>
      <c r="W15" s="174">
        <f t="shared" si="11"/>
        <v>3309768</v>
      </c>
      <c r="X15" s="87" t="str">
        <f t="shared" si="12"/>
        <v>OK</v>
      </c>
      <c r="Y15" s="174">
        <v>2101</v>
      </c>
      <c r="Z15" s="174">
        <f t="shared" si="13"/>
        <v>3311344</v>
      </c>
      <c r="AA15" s="87" t="str">
        <f t="shared" si="14"/>
        <v>OK</v>
      </c>
      <c r="AB15" s="174">
        <v>2171</v>
      </c>
      <c r="AC15" s="174">
        <f t="shared" si="15"/>
        <v>3421670</v>
      </c>
      <c r="AD15" s="87" t="str">
        <f t="shared" si="16"/>
        <v>OK</v>
      </c>
      <c r="AE15" s="81"/>
      <c r="AF15" s="81"/>
      <c r="AG15" s="81"/>
      <c r="AH15" s="81"/>
      <c r="AI15" s="81"/>
    </row>
    <row r="16" spans="1:35" ht="12.75" customHeight="1" x14ac:dyDescent="0.2">
      <c r="A16" s="95"/>
      <c r="B16" s="175"/>
      <c r="C16" s="95"/>
      <c r="D16" s="173"/>
      <c r="E16" s="176"/>
      <c r="F16" s="176"/>
      <c r="G16" s="176"/>
      <c r="H16" s="176"/>
      <c r="I16" s="87"/>
      <c r="J16" s="176"/>
      <c r="K16" s="176"/>
      <c r="L16" s="87"/>
      <c r="M16" s="176"/>
      <c r="N16" s="176"/>
      <c r="O16" s="87"/>
      <c r="P16" s="176"/>
      <c r="Q16" s="176"/>
      <c r="R16" s="87"/>
      <c r="S16" s="176"/>
      <c r="T16" s="176"/>
      <c r="U16" s="87"/>
      <c r="V16" s="176"/>
      <c r="W16" s="176"/>
      <c r="X16" s="87"/>
      <c r="Y16" s="176"/>
      <c r="Z16" s="176"/>
      <c r="AA16" s="87"/>
      <c r="AB16" s="176"/>
      <c r="AC16" s="176"/>
      <c r="AD16" s="87"/>
      <c r="AE16" s="81"/>
      <c r="AF16" s="81"/>
      <c r="AG16" s="81"/>
      <c r="AH16" s="81"/>
      <c r="AI16" s="81"/>
    </row>
    <row r="17" spans="1:35" ht="12.75" customHeight="1" x14ac:dyDescent="0.2">
      <c r="A17" s="95"/>
      <c r="B17" s="170" t="s">
        <v>231</v>
      </c>
      <c r="C17" s="95"/>
      <c r="D17" s="95"/>
      <c r="E17" s="176"/>
      <c r="F17" s="177">
        <f>SUM(F8:F16)</f>
        <v>194518719</v>
      </c>
      <c r="G17" s="176"/>
      <c r="H17" s="177">
        <f>SUM(H8:H16)</f>
        <v>193645168</v>
      </c>
      <c r="I17" s="95"/>
      <c r="J17" s="176"/>
      <c r="K17" s="177">
        <f>SUM(K8:K16)</f>
        <v>0</v>
      </c>
      <c r="L17" s="95"/>
      <c r="M17" s="176"/>
      <c r="N17" s="177">
        <f>SUM(N8:N16)</f>
        <v>193766916</v>
      </c>
      <c r="O17" s="95"/>
      <c r="P17" s="176"/>
      <c r="Q17" s="177">
        <f>SUM(Q8:Q16)</f>
        <v>193923146</v>
      </c>
      <c r="R17" s="95"/>
      <c r="S17" s="176"/>
      <c r="T17" s="177">
        <f>SUM(T8:T16)</f>
        <v>193623712</v>
      </c>
      <c r="U17" s="95"/>
      <c r="V17" s="176"/>
      <c r="W17" s="177">
        <f>SUM(W8:W16)</f>
        <v>193063157</v>
      </c>
      <c r="X17" s="95"/>
      <c r="Y17" s="176"/>
      <c r="Z17" s="177">
        <f>SUM(Z8:Z16)</f>
        <v>189484285</v>
      </c>
      <c r="AA17" s="95"/>
      <c r="AB17" s="176"/>
      <c r="AC17" s="177">
        <f>SUM(AC8:AC16)</f>
        <v>193956013</v>
      </c>
      <c r="AD17" s="95"/>
      <c r="AE17" s="81"/>
      <c r="AF17" s="81"/>
      <c r="AG17" s="81"/>
      <c r="AH17" s="81"/>
      <c r="AI17" s="81"/>
    </row>
    <row r="18" spans="1:35" ht="12.75" customHeight="1" x14ac:dyDescent="0.2">
      <c r="A18" s="95"/>
      <c r="B18" s="178" t="s">
        <v>232</v>
      </c>
      <c r="C18" s="179">
        <v>0.22</v>
      </c>
      <c r="D18" s="95"/>
      <c r="E18" s="176"/>
      <c r="F18" s="176">
        <f t="shared" ref="F18:F21" si="17">ROUND(F$17*$C18,0)</f>
        <v>42794118</v>
      </c>
      <c r="G18" s="179">
        <v>0.22</v>
      </c>
      <c r="H18" s="176">
        <f t="shared" ref="H18:H20" si="18">ROUND(H$17*G18,0)</f>
        <v>42601937</v>
      </c>
      <c r="I18" s="95"/>
      <c r="J18" s="179">
        <v>0.22</v>
      </c>
      <c r="K18" s="176">
        <f t="shared" ref="K18:K20" si="19">ROUND(K$17*J18,0)</f>
        <v>0</v>
      </c>
      <c r="L18" s="95"/>
      <c r="M18" s="179">
        <v>0.22</v>
      </c>
      <c r="N18" s="176">
        <f t="shared" ref="N18:N20" si="20">ROUND(N$17*M18,0)</f>
        <v>42628722</v>
      </c>
      <c r="O18" s="95"/>
      <c r="P18" s="179">
        <v>0.22</v>
      </c>
      <c r="Q18" s="176">
        <f t="shared" ref="Q18:Q20" si="21">ROUND(Q$17*P18,0)</f>
        <v>42663092</v>
      </c>
      <c r="R18" s="95"/>
      <c r="S18" s="179">
        <v>0.22</v>
      </c>
      <c r="T18" s="176">
        <f t="shared" ref="T18:T20" si="22">ROUND(T$17*S18,0)</f>
        <v>42597217</v>
      </c>
      <c r="U18" s="95"/>
      <c r="V18" s="179">
        <v>0.22</v>
      </c>
      <c r="W18" s="176">
        <f t="shared" ref="W18:W20" si="23">ROUND(W$17*V18,0)</f>
        <v>42473895</v>
      </c>
      <c r="X18" s="95"/>
      <c r="Y18" s="179">
        <v>0.22</v>
      </c>
      <c r="Z18" s="176">
        <f t="shared" ref="Z18:Z20" si="24">ROUND(Z$17*Y18,0)</f>
        <v>41686543</v>
      </c>
      <c r="AA18" s="95"/>
      <c r="AB18" s="179">
        <v>0.22</v>
      </c>
      <c r="AC18" s="176">
        <f t="shared" ref="AC18:AC20" si="25">ROUND(AC$17*AB18,0)</f>
        <v>42670323</v>
      </c>
      <c r="AD18" s="95"/>
      <c r="AE18" s="81"/>
      <c r="AF18" s="81"/>
      <c r="AG18" s="81"/>
      <c r="AH18" s="81"/>
      <c r="AI18" s="81"/>
    </row>
    <row r="19" spans="1:35" ht="12.75" customHeight="1" x14ac:dyDescent="0.2">
      <c r="A19" s="95"/>
      <c r="B19" s="178" t="s">
        <v>233</v>
      </c>
      <c r="C19" s="179">
        <v>0.05</v>
      </c>
      <c r="D19" s="95"/>
      <c r="E19" s="176"/>
      <c r="F19" s="176">
        <f t="shared" si="17"/>
        <v>9725936</v>
      </c>
      <c r="G19" s="179">
        <v>0.05</v>
      </c>
      <c r="H19" s="176">
        <f t="shared" si="18"/>
        <v>9682258</v>
      </c>
      <c r="I19" s="95"/>
      <c r="J19" s="179">
        <v>0.05</v>
      </c>
      <c r="K19" s="176">
        <f t="shared" si="19"/>
        <v>0</v>
      </c>
      <c r="L19" s="95"/>
      <c r="M19" s="179">
        <v>0.05</v>
      </c>
      <c r="N19" s="176">
        <f t="shared" si="20"/>
        <v>9688346</v>
      </c>
      <c r="O19" s="95"/>
      <c r="P19" s="179">
        <v>0.05</v>
      </c>
      <c r="Q19" s="176">
        <f t="shared" si="21"/>
        <v>9696157</v>
      </c>
      <c r="R19" s="95"/>
      <c r="S19" s="179">
        <v>0.05</v>
      </c>
      <c r="T19" s="176">
        <f t="shared" si="22"/>
        <v>9681186</v>
      </c>
      <c r="U19" s="95"/>
      <c r="V19" s="179">
        <v>0.05</v>
      </c>
      <c r="W19" s="176">
        <f t="shared" si="23"/>
        <v>9653158</v>
      </c>
      <c r="X19" s="95"/>
      <c r="Y19" s="179">
        <v>0.05</v>
      </c>
      <c r="Z19" s="176">
        <f t="shared" si="24"/>
        <v>9474214</v>
      </c>
      <c r="AA19" s="95"/>
      <c r="AB19" s="179">
        <v>0.05</v>
      </c>
      <c r="AC19" s="176">
        <f t="shared" si="25"/>
        <v>9697801</v>
      </c>
      <c r="AD19" s="95"/>
      <c r="AE19" s="81"/>
      <c r="AF19" s="81"/>
      <c r="AG19" s="81"/>
      <c r="AH19" s="81"/>
      <c r="AI19" s="81"/>
    </row>
    <row r="20" spans="1:35" ht="12.75" customHeight="1" x14ac:dyDescent="0.2">
      <c r="A20" s="95"/>
      <c r="B20" s="178" t="s">
        <v>234</v>
      </c>
      <c r="C20" s="179">
        <v>0.03</v>
      </c>
      <c r="D20" s="95"/>
      <c r="E20" s="176"/>
      <c r="F20" s="176">
        <f t="shared" si="17"/>
        <v>5835562</v>
      </c>
      <c r="G20" s="179">
        <v>0.03</v>
      </c>
      <c r="H20" s="176">
        <f t="shared" si="18"/>
        <v>5809355</v>
      </c>
      <c r="I20" s="95"/>
      <c r="J20" s="179">
        <v>0.03</v>
      </c>
      <c r="K20" s="176">
        <f t="shared" si="19"/>
        <v>0</v>
      </c>
      <c r="L20" s="95"/>
      <c r="M20" s="179">
        <v>0.03</v>
      </c>
      <c r="N20" s="176">
        <f t="shared" si="20"/>
        <v>5813007</v>
      </c>
      <c r="O20" s="95"/>
      <c r="P20" s="179">
        <v>0.03</v>
      </c>
      <c r="Q20" s="176">
        <f t="shared" si="21"/>
        <v>5817694</v>
      </c>
      <c r="R20" s="95"/>
      <c r="S20" s="179">
        <v>0.03</v>
      </c>
      <c r="T20" s="176">
        <f t="shared" si="22"/>
        <v>5808711</v>
      </c>
      <c r="U20" s="95"/>
      <c r="V20" s="179">
        <v>0.03</v>
      </c>
      <c r="W20" s="176">
        <f t="shared" si="23"/>
        <v>5791895</v>
      </c>
      <c r="X20" s="95"/>
      <c r="Y20" s="179">
        <v>0.03</v>
      </c>
      <c r="Z20" s="176">
        <f t="shared" si="24"/>
        <v>5684529</v>
      </c>
      <c r="AA20" s="95"/>
      <c r="AB20" s="179">
        <v>0.03</v>
      </c>
      <c r="AC20" s="176">
        <f t="shared" si="25"/>
        <v>5818680</v>
      </c>
      <c r="AD20" s="95"/>
      <c r="AE20" s="81"/>
      <c r="AF20" s="81"/>
      <c r="AG20" s="81"/>
      <c r="AH20" s="81"/>
      <c r="AI20" s="81"/>
    </row>
    <row r="21" spans="1:35" ht="12.75" customHeight="1" x14ac:dyDescent="0.2">
      <c r="A21" s="95"/>
      <c r="B21" s="180" t="s">
        <v>235</v>
      </c>
      <c r="C21" s="181">
        <f>SUM(C18:C20)</f>
        <v>0.30000000000000004</v>
      </c>
      <c r="D21" s="95"/>
      <c r="E21" s="176"/>
      <c r="F21" s="177">
        <f t="shared" si="17"/>
        <v>58355616</v>
      </c>
      <c r="G21" s="179">
        <f t="shared" ref="G21:H21" si="26">SUM(G18:G20)</f>
        <v>0.30000000000000004</v>
      </c>
      <c r="H21" s="177">
        <f t="shared" si="26"/>
        <v>58093550</v>
      </c>
      <c r="I21" s="95" t="str">
        <f>+IF(G21&lt;=$C$21,"OK","NO OK")</f>
        <v>OK</v>
      </c>
      <c r="J21" s="179">
        <f t="shared" ref="J21:K21" si="27">SUM(J18:J20)</f>
        <v>0.30000000000000004</v>
      </c>
      <c r="K21" s="177">
        <f t="shared" si="27"/>
        <v>0</v>
      </c>
      <c r="L21" s="95" t="str">
        <f>+IF(J21&lt;=$C$21,"OK","NO OK")</f>
        <v>OK</v>
      </c>
      <c r="M21" s="179">
        <f t="shared" ref="M21:N21" si="28">SUM(M18:M20)</f>
        <v>0.30000000000000004</v>
      </c>
      <c r="N21" s="177">
        <f t="shared" si="28"/>
        <v>58130075</v>
      </c>
      <c r="O21" s="95" t="str">
        <f>+IF(M21&lt;=$C$21,"OK","NO OK")</f>
        <v>OK</v>
      </c>
      <c r="P21" s="179">
        <f t="shared" ref="P21:Q21" si="29">SUM(P18:P20)</f>
        <v>0.30000000000000004</v>
      </c>
      <c r="Q21" s="177">
        <f t="shared" si="29"/>
        <v>58176943</v>
      </c>
      <c r="R21" s="95" t="str">
        <f>+IF(P21&lt;=$C$21,"OK","NO OK")</f>
        <v>OK</v>
      </c>
      <c r="S21" s="179">
        <f t="shared" ref="S21:T21" si="30">SUM(S18:S20)</f>
        <v>0.30000000000000004</v>
      </c>
      <c r="T21" s="177">
        <f t="shared" si="30"/>
        <v>58087114</v>
      </c>
      <c r="U21" s="95" t="str">
        <f>+IF(S21&lt;=$C$21,"OK","NO OK")</f>
        <v>OK</v>
      </c>
      <c r="V21" s="179">
        <f t="shared" ref="V21:W21" si="31">SUM(V18:V20)</f>
        <v>0.30000000000000004</v>
      </c>
      <c r="W21" s="177">
        <f t="shared" si="31"/>
        <v>57918948</v>
      </c>
      <c r="X21" s="95" t="str">
        <f>+IF(V21&lt;=$C$21,"OK","NO OK")</f>
        <v>OK</v>
      </c>
      <c r="Y21" s="179">
        <f t="shared" ref="Y21:Z21" si="32">SUM(Y18:Y20)</f>
        <v>0.30000000000000004</v>
      </c>
      <c r="Z21" s="177">
        <f t="shared" si="32"/>
        <v>56845286</v>
      </c>
      <c r="AA21" s="95" t="str">
        <f>+IF(Y21&lt;=$C$21,"OK","NO OK")</f>
        <v>OK</v>
      </c>
      <c r="AB21" s="179">
        <f t="shared" ref="AB21:AC21" si="33">SUM(AB18:AB20)</f>
        <v>0.30000000000000004</v>
      </c>
      <c r="AC21" s="177">
        <f t="shared" si="33"/>
        <v>58186804</v>
      </c>
      <c r="AD21" s="95" t="str">
        <f>+IF(AB21&lt;=$C$21,"OK","NO OK")</f>
        <v>OK</v>
      </c>
      <c r="AE21" s="81"/>
      <c r="AF21" s="81"/>
      <c r="AG21" s="81"/>
      <c r="AH21" s="81"/>
      <c r="AI21" s="81"/>
    </row>
    <row r="22" spans="1:35" ht="12.75" customHeight="1" x14ac:dyDescent="0.2">
      <c r="A22" s="95"/>
      <c r="B22" s="182" t="s">
        <v>236</v>
      </c>
      <c r="C22" s="183">
        <v>0.19</v>
      </c>
      <c r="D22" s="95"/>
      <c r="E22" s="176"/>
      <c r="F22" s="176">
        <f>ROUND(F17*C19*C22,0)</f>
        <v>1847928</v>
      </c>
      <c r="G22" s="179">
        <v>0.19</v>
      </c>
      <c r="H22" s="176">
        <f>ROUND(H17*G19*G22,0)</f>
        <v>1839629</v>
      </c>
      <c r="I22" s="95"/>
      <c r="J22" s="179">
        <v>0.19</v>
      </c>
      <c r="K22" s="176">
        <f>ROUND(K17*J19*J22,0)</f>
        <v>0</v>
      </c>
      <c r="L22" s="95"/>
      <c r="M22" s="179">
        <v>0.19</v>
      </c>
      <c r="N22" s="176">
        <f>ROUND(N17*M19*M22,0)</f>
        <v>1840786</v>
      </c>
      <c r="O22" s="95"/>
      <c r="P22" s="179">
        <v>0.19</v>
      </c>
      <c r="Q22" s="176">
        <f>ROUND(Q17*P19*P22,0)</f>
        <v>1842270</v>
      </c>
      <c r="R22" s="95"/>
      <c r="S22" s="179">
        <v>0.19</v>
      </c>
      <c r="T22" s="176">
        <f>ROUND(T17*S19*S22,0)</f>
        <v>1839425</v>
      </c>
      <c r="U22" s="95"/>
      <c r="V22" s="179">
        <v>0.19</v>
      </c>
      <c r="W22" s="176">
        <f>ROUND(W17*V19*V22,0)</f>
        <v>1834100</v>
      </c>
      <c r="X22" s="95"/>
      <c r="Y22" s="179">
        <v>0.19</v>
      </c>
      <c r="Z22" s="176">
        <f>ROUND(Z17*Y19*Y22,0)</f>
        <v>1800101</v>
      </c>
      <c r="AA22" s="95"/>
      <c r="AB22" s="179">
        <v>0.19</v>
      </c>
      <c r="AC22" s="176">
        <f>ROUND(AC17*AB19*AB22,0)</f>
        <v>1842582</v>
      </c>
      <c r="AD22" s="95"/>
      <c r="AE22" s="81"/>
      <c r="AF22" s="81"/>
      <c r="AG22" s="81"/>
      <c r="AH22" s="81"/>
      <c r="AI22" s="81"/>
    </row>
    <row r="23" spans="1:35" ht="12.75" customHeight="1" x14ac:dyDescent="0.2">
      <c r="A23" s="95"/>
      <c r="B23" s="184" t="s">
        <v>237</v>
      </c>
      <c r="C23" s="95"/>
      <c r="D23" s="185"/>
      <c r="E23" s="176"/>
      <c r="F23" s="177">
        <f>F17+F21+F22</f>
        <v>254722263</v>
      </c>
      <c r="G23" s="186"/>
      <c r="H23" s="81"/>
      <c r="I23" s="95"/>
      <c r="J23" s="186"/>
      <c r="K23" s="81"/>
      <c r="L23" s="95"/>
      <c r="M23" s="186"/>
      <c r="N23" s="81"/>
      <c r="O23" s="95"/>
      <c r="P23" s="186"/>
      <c r="Q23" s="81"/>
      <c r="R23" s="95"/>
      <c r="S23" s="186"/>
      <c r="T23" s="81"/>
      <c r="U23" s="95"/>
      <c r="V23" s="186"/>
      <c r="W23" s="81"/>
      <c r="X23" s="95"/>
      <c r="Y23" s="186"/>
      <c r="Z23" s="81"/>
      <c r="AA23" s="95"/>
      <c r="AB23" s="186"/>
      <c r="AC23" s="81"/>
      <c r="AD23" s="95"/>
      <c r="AE23" s="81"/>
      <c r="AF23" s="81"/>
      <c r="AG23" s="81"/>
      <c r="AH23" s="81"/>
      <c r="AI23" s="81"/>
    </row>
    <row r="24" spans="1:35" ht="12.75" customHeight="1" x14ac:dyDescent="0.2">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81"/>
      <c r="AF24" s="81"/>
      <c r="AG24" s="81"/>
      <c r="AH24" s="81"/>
      <c r="AI24" s="81"/>
    </row>
    <row r="25" spans="1:35" ht="12.75" customHeight="1" x14ac:dyDescent="0.2">
      <c r="A25" s="95"/>
      <c r="B25" s="187" t="s">
        <v>238</v>
      </c>
      <c r="C25" s="95"/>
      <c r="D25" s="95"/>
      <c r="E25" s="95"/>
      <c r="F25" s="95"/>
      <c r="G25" s="95"/>
      <c r="H25" s="188">
        <f>H17+H21+H22</f>
        <v>253578347</v>
      </c>
      <c r="I25" s="87" t="str">
        <f>+IF(H25&lt;=$F23,"OK","NO OK")</f>
        <v>OK</v>
      </c>
      <c r="J25" s="95"/>
      <c r="K25" s="188">
        <f>K17+K21+K22</f>
        <v>0</v>
      </c>
      <c r="L25" s="87" t="str">
        <f>+IF(K25&lt;=$F23,"OK","NO OK")</f>
        <v>OK</v>
      </c>
      <c r="M25" s="95"/>
      <c r="N25" s="188">
        <f>N17+N21+N22</f>
        <v>253737777</v>
      </c>
      <c r="O25" s="87" t="str">
        <f>+IF(N25&lt;=$F23,"OK","NO OK")</f>
        <v>OK</v>
      </c>
      <c r="P25" s="95"/>
      <c r="Q25" s="188">
        <f>Q17+Q21+Q22</f>
        <v>253942359</v>
      </c>
      <c r="R25" s="87" t="str">
        <f>+IF(Q25&lt;=$F23,"OK","NO OK")</f>
        <v>OK</v>
      </c>
      <c r="S25" s="95"/>
      <c r="T25" s="188">
        <f>T17+T21+T22</f>
        <v>253550251</v>
      </c>
      <c r="U25" s="87" t="str">
        <f>+IF(T25&lt;=$F23,"OK","NO OK")</f>
        <v>OK</v>
      </c>
      <c r="V25" s="95"/>
      <c r="W25" s="188">
        <f>W17+W21+W22</f>
        <v>252816205</v>
      </c>
      <c r="X25" s="87" t="str">
        <f>+IF(W25&lt;=$F23,"OK","NO OK")</f>
        <v>OK</v>
      </c>
      <c r="Y25" s="95"/>
      <c r="Z25" s="188">
        <f>Z17+Z21+Z22</f>
        <v>248129672</v>
      </c>
      <c r="AA25" s="87" t="str">
        <f>+IF(Z25&lt;=$F23,"OK","NO OK")</f>
        <v>OK</v>
      </c>
      <c r="AB25" s="95"/>
      <c r="AC25" s="188">
        <f>AC17+AC21+AC22</f>
        <v>253985399</v>
      </c>
      <c r="AD25" s="87" t="str">
        <f>+IF(AC25&lt;=$F23,"OK","NO OK")</f>
        <v>OK</v>
      </c>
      <c r="AE25" s="81"/>
      <c r="AF25" s="81"/>
      <c r="AG25" s="81"/>
      <c r="AH25" s="81"/>
      <c r="AI25" s="81"/>
    </row>
    <row r="26" spans="1:35" ht="12.75" customHeight="1" x14ac:dyDescent="0.2">
      <c r="A26" s="95"/>
      <c r="B26" s="187" t="s">
        <v>239</v>
      </c>
      <c r="C26" s="95"/>
      <c r="D26" s="95"/>
      <c r="E26" s="95"/>
      <c r="F26" s="95"/>
      <c r="G26" s="95"/>
      <c r="H26" s="189">
        <f>+ROUND(H25/$F23,4)</f>
        <v>0.99550000000000005</v>
      </c>
      <c r="I26" s="87" t="str">
        <f>+IF(H26&gt;=95%,"OK","NO OK")</f>
        <v>OK</v>
      </c>
      <c r="J26" s="95"/>
      <c r="K26" s="189">
        <f>+ROUND(K25/$F23,4)</f>
        <v>0</v>
      </c>
      <c r="L26" s="87" t="str">
        <f>+IF(K26&gt;=95%,"OK","NO OK")</f>
        <v>NO OK</v>
      </c>
      <c r="M26" s="95"/>
      <c r="N26" s="189">
        <f>+ROUND(N25/$F23,4)</f>
        <v>0.99609999999999999</v>
      </c>
      <c r="O26" s="87" t="str">
        <f>+IF(N26&gt;=95%,"OK","NO OK")</f>
        <v>OK</v>
      </c>
      <c r="P26" s="95"/>
      <c r="Q26" s="189">
        <f>+ROUND(Q25/$F23,4)</f>
        <v>0.99690000000000001</v>
      </c>
      <c r="R26" s="87" t="str">
        <f>+IF(Q26&gt;=95%,"OK","NO OK")</f>
        <v>OK</v>
      </c>
      <c r="S26" s="95"/>
      <c r="T26" s="189">
        <f>+ROUND(T25/$F23,4)</f>
        <v>0.99539999999999995</v>
      </c>
      <c r="U26" s="87" t="str">
        <f>+IF(T26&gt;=95%,"OK","NO OK")</f>
        <v>OK</v>
      </c>
      <c r="V26" s="95"/>
      <c r="W26" s="189">
        <f>+ROUND(W25/$F23,4)</f>
        <v>0.99250000000000005</v>
      </c>
      <c r="X26" s="87" t="str">
        <f>+IF(W26&gt;=95%,"OK","NO OK")</f>
        <v>OK</v>
      </c>
      <c r="Y26" s="95"/>
      <c r="Z26" s="189">
        <f>+ROUND(Z25/$F23,4)</f>
        <v>0.97409999999999997</v>
      </c>
      <c r="AA26" s="87" t="str">
        <f>+IF(Z26&gt;=95%,"OK","NO OK")</f>
        <v>OK</v>
      </c>
      <c r="AB26" s="95"/>
      <c r="AC26" s="189">
        <f>+ROUND(AC25/$F23,4)</f>
        <v>0.99709999999999999</v>
      </c>
      <c r="AD26" s="87" t="str">
        <f>+IF(AC26&gt;=95%,"OK","NO OK")</f>
        <v>OK</v>
      </c>
      <c r="AE26" s="81"/>
      <c r="AF26" s="81"/>
      <c r="AG26" s="81"/>
      <c r="AH26" s="81"/>
      <c r="AI26" s="81"/>
    </row>
    <row r="27" spans="1:35" ht="12.75" customHeight="1" x14ac:dyDescent="0.2">
      <c r="A27" s="95"/>
      <c r="B27" s="187" t="s">
        <v>240</v>
      </c>
      <c r="C27" s="95"/>
      <c r="D27" s="95"/>
      <c r="E27" s="95"/>
      <c r="F27" s="95"/>
      <c r="G27" s="95"/>
      <c r="H27" s="177">
        <v>253578347</v>
      </c>
      <c r="I27" s="95"/>
      <c r="J27" s="95"/>
      <c r="K27" s="177">
        <v>0</v>
      </c>
      <c r="L27" s="95"/>
      <c r="M27" s="95"/>
      <c r="N27" s="177">
        <v>253737777</v>
      </c>
      <c r="O27" s="95"/>
      <c r="P27" s="95"/>
      <c r="Q27" s="177">
        <v>253942359</v>
      </c>
      <c r="R27" s="95"/>
      <c r="S27" s="95"/>
      <c r="T27" s="177">
        <v>253550251</v>
      </c>
      <c r="U27" s="95"/>
      <c r="V27" s="95"/>
      <c r="W27" s="177">
        <v>252816205</v>
      </c>
      <c r="X27" s="95"/>
      <c r="Y27" s="95"/>
      <c r="Z27" s="177">
        <v>248129672</v>
      </c>
      <c r="AA27" s="95"/>
      <c r="AB27" s="95"/>
      <c r="AC27" s="177">
        <v>253985399</v>
      </c>
      <c r="AD27" s="95"/>
      <c r="AE27" s="81"/>
      <c r="AF27" s="81"/>
      <c r="AG27" s="81"/>
      <c r="AH27" s="81"/>
      <c r="AI27" s="81"/>
    </row>
    <row r="28" spans="1:35" ht="12.75" customHeight="1" x14ac:dyDescent="0.2">
      <c r="A28" s="95"/>
      <c r="B28" s="187" t="s">
        <v>241</v>
      </c>
      <c r="C28" s="95"/>
      <c r="D28" s="95"/>
      <c r="E28" s="95"/>
      <c r="F28" s="95"/>
      <c r="G28" s="95"/>
      <c r="H28" s="177">
        <f>+ABS(H25-H27)</f>
        <v>0</v>
      </c>
      <c r="I28" s="95"/>
      <c r="J28" s="95"/>
      <c r="K28" s="177">
        <f>+ABS(K25-K27)</f>
        <v>0</v>
      </c>
      <c r="L28" s="95"/>
      <c r="M28" s="95"/>
      <c r="N28" s="177">
        <f>+ABS(N25-N27)</f>
        <v>0</v>
      </c>
      <c r="O28" s="95"/>
      <c r="P28" s="95"/>
      <c r="Q28" s="177">
        <f>+ABS(Q25-Q27)</f>
        <v>0</v>
      </c>
      <c r="R28" s="95"/>
      <c r="S28" s="95"/>
      <c r="T28" s="177">
        <f>+ABS(T25-T27)</f>
        <v>0</v>
      </c>
      <c r="U28" s="95"/>
      <c r="V28" s="95"/>
      <c r="W28" s="177">
        <f>+ABS(W25-W27)</f>
        <v>0</v>
      </c>
      <c r="X28" s="95"/>
      <c r="Y28" s="95"/>
      <c r="Z28" s="177">
        <f>+ABS(Z25-Z27)</f>
        <v>0</v>
      </c>
      <c r="AA28" s="95"/>
      <c r="AB28" s="95"/>
      <c r="AC28" s="177">
        <f>+ABS(AC25-AC27)</f>
        <v>0</v>
      </c>
      <c r="AD28" s="95"/>
      <c r="AE28" s="81"/>
      <c r="AF28" s="81"/>
      <c r="AG28" s="81"/>
      <c r="AH28" s="81"/>
      <c r="AI28" s="81"/>
    </row>
    <row r="29" spans="1:35" ht="12.75" customHeight="1" x14ac:dyDescent="0.2">
      <c r="A29" s="95"/>
      <c r="B29" s="187" t="s">
        <v>242</v>
      </c>
      <c r="C29" s="95"/>
      <c r="D29" s="95"/>
      <c r="E29" s="95"/>
      <c r="F29" s="95"/>
      <c r="G29" s="95"/>
      <c r="H29" s="190">
        <f>+H28/H27</f>
        <v>0</v>
      </c>
      <c r="I29" s="87" t="str">
        <f>+IF(H29&gt;0.1%,"NO OK","OK")</f>
        <v>OK</v>
      </c>
      <c r="J29" s="95"/>
      <c r="K29" s="190" t="e">
        <f>+K28/K27</f>
        <v>#DIV/0!</v>
      </c>
      <c r="L29" s="87" t="e">
        <f>+IF(K29&gt;0.1%,"NO OK","OK")</f>
        <v>#DIV/0!</v>
      </c>
      <c r="M29" s="95"/>
      <c r="N29" s="190">
        <f>+N28/N27</f>
        <v>0</v>
      </c>
      <c r="O29" s="87" t="str">
        <f>+IF(N29&gt;0.1%,"NO OK","OK")</f>
        <v>OK</v>
      </c>
      <c r="P29" s="95"/>
      <c r="Q29" s="190">
        <f>+Q28/Q27</f>
        <v>0</v>
      </c>
      <c r="R29" s="87" t="str">
        <f>+IF(Q29&gt;0.1%,"NO OK","OK")</f>
        <v>OK</v>
      </c>
      <c r="S29" s="95"/>
      <c r="T29" s="190">
        <f>+T28/T27</f>
        <v>0</v>
      </c>
      <c r="U29" s="87" t="str">
        <f>+IF(T29&gt;0.1%,"NO OK","OK")</f>
        <v>OK</v>
      </c>
      <c r="V29" s="95"/>
      <c r="W29" s="190">
        <f>+W28/W27</f>
        <v>0</v>
      </c>
      <c r="X29" s="87" t="str">
        <f>+IF(W29&gt;0.1%,"NO OK","OK")</f>
        <v>OK</v>
      </c>
      <c r="Y29" s="95"/>
      <c r="Z29" s="190">
        <f>+Z28/Z27</f>
        <v>0</v>
      </c>
      <c r="AA29" s="87" t="str">
        <f>+IF(Z29&gt;0.1%,"NO OK","OK")</f>
        <v>OK</v>
      </c>
      <c r="AB29" s="95"/>
      <c r="AC29" s="190">
        <f>+AC28/AC27</f>
        <v>0</v>
      </c>
      <c r="AD29" s="87" t="str">
        <f>+IF(AC29&gt;0.1%,"NO OK","OK")</f>
        <v>OK</v>
      </c>
      <c r="AE29" s="81"/>
      <c r="AF29" s="81"/>
      <c r="AG29" s="81"/>
      <c r="AH29" s="81"/>
      <c r="AI29" s="81"/>
    </row>
    <row r="30" spans="1:35" ht="12.75" customHeight="1" x14ac:dyDescent="0.2">
      <c r="A30" s="95"/>
      <c r="B30" s="187" t="s">
        <v>243</v>
      </c>
      <c r="C30" s="95"/>
      <c r="D30" s="95"/>
      <c r="E30" s="95"/>
      <c r="F30" s="95"/>
      <c r="G30" s="95"/>
      <c r="H30" s="95"/>
      <c r="I30" s="87" t="s">
        <v>119</v>
      </c>
      <c r="J30" s="95"/>
      <c r="K30" s="95"/>
      <c r="L30" s="87" t="s">
        <v>119</v>
      </c>
      <c r="M30" s="95"/>
      <c r="N30" s="95"/>
      <c r="O30" s="87" t="s">
        <v>119</v>
      </c>
      <c r="P30" s="95"/>
      <c r="Q30" s="95"/>
      <c r="R30" s="87" t="s">
        <v>119</v>
      </c>
      <c r="S30" s="95"/>
      <c r="T30" s="95"/>
      <c r="U30" s="87" t="s">
        <v>119</v>
      </c>
      <c r="V30" s="95"/>
      <c r="W30" s="95"/>
      <c r="X30" s="87" t="s">
        <v>119</v>
      </c>
      <c r="Y30" s="95"/>
      <c r="Z30" s="95"/>
      <c r="AA30" s="87" t="s">
        <v>119</v>
      </c>
      <c r="AB30" s="95"/>
      <c r="AC30" s="95"/>
      <c r="AD30" s="87" t="s">
        <v>119</v>
      </c>
      <c r="AE30" s="81"/>
      <c r="AF30" s="81"/>
      <c r="AG30" s="81"/>
      <c r="AH30" s="81"/>
      <c r="AI30" s="81"/>
    </row>
    <row r="31" spans="1:35" ht="12.75" customHeight="1" x14ac:dyDescent="0.2">
      <c r="A31" s="95"/>
      <c r="B31" s="187" t="s">
        <v>244</v>
      </c>
      <c r="C31" s="95"/>
      <c r="D31" s="95"/>
      <c r="E31" s="95"/>
      <c r="F31" s="95"/>
      <c r="G31" s="366" t="str">
        <f>+IF(I25="OK",IF(I26="OK",IF(I29="OK",IF(I30="OK",IF(I21="OK","SI","NO"),"NO"),"NO"),"NO"),"NO")</f>
        <v>SI</v>
      </c>
      <c r="H31" s="347"/>
      <c r="I31" s="311"/>
      <c r="J31" s="366" t="str">
        <f>+IF(L25="OK",IF(L26="OK",IF(L29="OK",IF(L30="OK",IF(L21="OK","SI","NO"),"NO"),"NO"),"NO"),"NO")</f>
        <v>NO</v>
      </c>
      <c r="K31" s="347"/>
      <c r="L31" s="311"/>
      <c r="M31" s="366" t="str">
        <f>+IF(O25="OK",IF(O26="OK",IF(O29="OK",IF(O30="OK",IF(O21="OK","SI","NO"),"NO"),"NO"),"NO"),"NO")</f>
        <v>SI</v>
      </c>
      <c r="N31" s="347"/>
      <c r="O31" s="311"/>
      <c r="P31" s="366" t="str">
        <f>+IF(R25="OK",IF(R26="OK",IF(R29="OK",IF(R30="OK",IF(R21="OK","SI","NO"),"NO"),"NO"),"NO"),"NO")</f>
        <v>SI</v>
      </c>
      <c r="Q31" s="347"/>
      <c r="R31" s="311"/>
      <c r="S31" s="366" t="str">
        <f>+IF(U25="OK",IF(U26="OK",IF(U29="OK",IF(U30="OK",IF(U21="OK","SI","NO"),"NO"),"NO"),"NO"),"NO")</f>
        <v>SI</v>
      </c>
      <c r="T31" s="347"/>
      <c r="U31" s="311"/>
      <c r="V31" s="366" t="str">
        <f>+IF(X25="OK",IF(X26="OK",IF(X29="OK",IF(X30="OK",IF(X21="OK","SI","NO"),"NO"),"NO"),"NO"),"NO")</f>
        <v>SI</v>
      </c>
      <c r="W31" s="347"/>
      <c r="X31" s="311"/>
      <c r="Y31" s="366" t="str">
        <f>+IF(AA25="OK",IF(AA26="OK",IF(AA29="OK",IF(AA30="OK",IF(AA21="OK","SI","NO"),"NO"),"NO"),"NO"),"NO")</f>
        <v>SI</v>
      </c>
      <c r="Z31" s="347"/>
      <c r="AA31" s="311"/>
      <c r="AB31" s="366" t="str">
        <f>+IF(AD25="OK",IF(AD26="OK",IF(AD29="OK",IF(AD30="OK",IF(AD21="OK","SI","NO"),"NO"),"NO"),"NO"),"NO")</f>
        <v>SI</v>
      </c>
      <c r="AC31" s="347"/>
      <c r="AD31" s="311"/>
      <c r="AE31" s="81"/>
      <c r="AF31" s="81"/>
      <c r="AG31" s="81"/>
      <c r="AH31" s="81"/>
      <c r="AI31" s="81"/>
    </row>
    <row r="32" spans="1:35" ht="12.75" customHeight="1" x14ac:dyDescent="0.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ht="12.75" customHeight="1" x14ac:dyDescent="0.2">
      <c r="A33" s="81"/>
      <c r="B33" s="191" t="s">
        <v>94</v>
      </c>
      <c r="C33" s="81"/>
      <c r="D33" s="81"/>
      <c r="E33" s="81"/>
      <c r="F33" s="81"/>
      <c r="G33" s="191"/>
      <c r="H33" s="46"/>
      <c r="I33" s="46"/>
      <c r="J33" s="191"/>
      <c r="K33" s="46"/>
      <c r="L33" s="46"/>
      <c r="M33" s="191"/>
      <c r="N33" s="46"/>
      <c r="O33" s="46"/>
      <c r="P33" s="191"/>
      <c r="Q33" s="46"/>
      <c r="R33" s="46"/>
      <c r="S33" s="191"/>
      <c r="T33" s="46"/>
      <c r="U33" s="46"/>
      <c r="V33" s="191"/>
      <c r="W33" s="46"/>
      <c r="X33" s="46"/>
      <c r="Y33" s="191"/>
      <c r="Z33" s="46"/>
      <c r="AA33" s="46"/>
      <c r="AB33" s="191"/>
      <c r="AC33" s="46"/>
      <c r="AD33" s="46"/>
      <c r="AE33" s="81"/>
      <c r="AF33" s="81"/>
      <c r="AG33" s="81"/>
      <c r="AH33" s="81"/>
      <c r="AI33" s="81"/>
    </row>
    <row r="34" spans="1:35" ht="12.75" customHeight="1" x14ac:dyDescent="0.2">
      <c r="A34" s="81"/>
      <c r="B34" s="81"/>
      <c r="C34" s="81"/>
      <c r="D34" s="81"/>
      <c r="E34" s="81"/>
      <c r="F34" s="81"/>
      <c r="G34" s="41"/>
      <c r="H34" s="46"/>
      <c r="I34" s="46"/>
      <c r="J34" s="41"/>
      <c r="K34" s="46"/>
      <c r="L34" s="46"/>
      <c r="M34" s="41"/>
      <c r="N34" s="46"/>
      <c r="O34" s="46"/>
      <c r="P34" s="41"/>
      <c r="Q34" s="46"/>
      <c r="R34" s="46"/>
      <c r="S34" s="41"/>
      <c r="T34" s="46"/>
      <c r="U34" s="46"/>
      <c r="V34" s="41"/>
      <c r="W34" s="46"/>
      <c r="X34" s="46"/>
      <c r="Y34" s="41"/>
      <c r="Z34" s="46"/>
      <c r="AA34" s="46"/>
      <c r="AB34" s="41"/>
      <c r="AC34" s="46"/>
      <c r="AD34" s="46"/>
      <c r="AE34" s="81"/>
      <c r="AF34" s="81"/>
      <c r="AG34" s="81"/>
      <c r="AH34" s="81"/>
      <c r="AI34" s="81"/>
    </row>
    <row r="35" spans="1:35" ht="12.75" customHeight="1" x14ac:dyDescent="0.2">
      <c r="A35" s="81"/>
      <c r="B35" s="81"/>
      <c r="C35" s="81"/>
      <c r="D35" s="81"/>
      <c r="E35" s="81"/>
      <c r="F35" s="81"/>
      <c r="G35" s="41"/>
      <c r="H35" s="46"/>
      <c r="I35" s="46"/>
      <c r="J35" s="41"/>
      <c r="K35" s="46"/>
      <c r="L35" s="46"/>
      <c r="M35" s="41"/>
      <c r="N35" s="46"/>
      <c r="O35" s="46"/>
      <c r="P35" s="41"/>
      <c r="Q35" s="46"/>
      <c r="R35" s="46"/>
      <c r="S35" s="41"/>
      <c r="T35" s="46"/>
      <c r="U35" s="46"/>
      <c r="V35" s="41"/>
      <c r="W35" s="46"/>
      <c r="X35" s="46"/>
      <c r="Y35" s="41"/>
      <c r="Z35" s="46"/>
      <c r="AA35" s="46"/>
      <c r="AB35" s="41"/>
      <c r="AC35" s="46"/>
      <c r="AD35" s="46"/>
      <c r="AE35" s="81"/>
      <c r="AF35" s="81"/>
      <c r="AG35" s="81"/>
      <c r="AH35" s="81"/>
      <c r="AI35" s="81"/>
    </row>
    <row r="36" spans="1:35" ht="12.75" customHeight="1" x14ac:dyDescent="0.2">
      <c r="A36" s="81"/>
      <c r="B36" s="81"/>
      <c r="C36" s="81"/>
      <c r="D36" s="81"/>
      <c r="E36" s="81"/>
      <c r="F36" s="81"/>
      <c r="G36" s="41"/>
      <c r="H36" s="46"/>
      <c r="I36" s="46"/>
      <c r="J36" s="41"/>
      <c r="K36" s="46"/>
      <c r="L36" s="46"/>
      <c r="M36" s="41"/>
      <c r="N36" s="46"/>
      <c r="O36" s="46"/>
      <c r="P36" s="41"/>
      <c r="Q36" s="46"/>
      <c r="R36" s="46"/>
      <c r="S36" s="41"/>
      <c r="T36" s="46"/>
      <c r="U36" s="46"/>
      <c r="V36" s="41"/>
      <c r="W36" s="46"/>
      <c r="X36" s="46"/>
      <c r="Y36" s="41"/>
      <c r="Z36" s="46"/>
      <c r="AA36" s="46"/>
      <c r="AB36" s="41"/>
      <c r="AC36" s="46"/>
      <c r="AD36" s="46"/>
      <c r="AE36" s="81"/>
      <c r="AF36" s="81"/>
      <c r="AG36" s="81"/>
      <c r="AH36" s="81"/>
      <c r="AI36" s="81"/>
    </row>
    <row r="37" spans="1:35" ht="12.75" customHeight="1" x14ac:dyDescent="0.2">
      <c r="A37" s="81"/>
      <c r="B37" s="192" t="s">
        <v>95</v>
      </c>
      <c r="C37" s="192"/>
      <c r="D37" s="81"/>
      <c r="E37" s="81"/>
      <c r="F37" s="81"/>
      <c r="G37" s="192"/>
      <c r="H37" s="46"/>
      <c r="I37" s="192"/>
      <c r="J37" s="192"/>
      <c r="K37" s="46"/>
      <c r="L37" s="192"/>
      <c r="M37" s="192"/>
      <c r="N37" s="46"/>
      <c r="O37" s="192"/>
      <c r="P37" s="192"/>
      <c r="Q37" s="46"/>
      <c r="R37" s="192"/>
      <c r="S37" s="192"/>
      <c r="T37" s="46"/>
      <c r="U37" s="192"/>
      <c r="V37" s="192"/>
      <c r="W37" s="46"/>
      <c r="X37" s="192"/>
      <c r="Y37" s="192"/>
      <c r="Z37" s="46"/>
      <c r="AA37" s="192"/>
      <c r="AB37" s="192"/>
      <c r="AC37" s="46"/>
      <c r="AD37" s="192"/>
      <c r="AE37" s="81"/>
      <c r="AF37" s="81"/>
      <c r="AG37" s="81"/>
      <c r="AH37" s="81"/>
      <c r="AI37" s="81"/>
    </row>
    <row r="38" spans="1:35" ht="12.75" customHeight="1" x14ac:dyDescent="0.25">
      <c r="A38" s="81"/>
      <c r="B38" s="77" t="s">
        <v>245</v>
      </c>
      <c r="C38" s="77"/>
      <c r="D38" s="81"/>
      <c r="E38" s="81"/>
      <c r="F38" s="81"/>
      <c r="G38" s="77"/>
      <c r="H38" s="46"/>
      <c r="I38" s="77"/>
      <c r="J38" s="77"/>
      <c r="K38" s="46"/>
      <c r="L38" s="77"/>
      <c r="M38" s="77"/>
      <c r="N38" s="46"/>
      <c r="O38" s="77"/>
      <c r="P38" s="77"/>
      <c r="Q38" s="46"/>
      <c r="R38" s="77"/>
      <c r="S38" s="77"/>
      <c r="T38" s="46"/>
      <c r="U38" s="77"/>
      <c r="V38" s="77"/>
      <c r="W38" s="46"/>
      <c r="X38" s="77"/>
      <c r="Y38" s="77"/>
      <c r="Z38" s="46"/>
      <c r="AA38" s="77"/>
      <c r="AB38" s="77"/>
      <c r="AC38" s="46"/>
      <c r="AD38" s="77"/>
      <c r="AE38" s="81"/>
      <c r="AF38" s="81"/>
      <c r="AG38" s="81"/>
      <c r="AH38" s="81"/>
      <c r="AI38" s="81"/>
    </row>
    <row r="39" spans="1:35" ht="12.75" customHeight="1" x14ac:dyDescent="0.25">
      <c r="A39" s="81"/>
      <c r="B39" s="77"/>
      <c r="C39" s="81"/>
      <c r="D39" s="81"/>
      <c r="E39" s="81"/>
      <c r="F39" s="81"/>
      <c r="G39" s="77"/>
      <c r="H39" s="46"/>
      <c r="I39" s="46"/>
      <c r="J39" s="77"/>
      <c r="K39" s="46"/>
      <c r="L39" s="46"/>
      <c r="M39" s="77"/>
      <c r="N39" s="46"/>
      <c r="O39" s="46"/>
      <c r="P39" s="77"/>
      <c r="Q39" s="46"/>
      <c r="R39" s="46"/>
      <c r="S39" s="77"/>
      <c r="T39" s="46"/>
      <c r="U39" s="46"/>
      <c r="V39" s="77"/>
      <c r="W39" s="46"/>
      <c r="X39" s="46"/>
      <c r="Y39" s="77"/>
      <c r="Z39" s="46"/>
      <c r="AA39" s="46"/>
      <c r="AB39" s="77"/>
      <c r="AC39" s="46"/>
      <c r="AD39" s="46"/>
      <c r="AE39" s="81"/>
      <c r="AF39" s="81"/>
      <c r="AG39" s="81"/>
      <c r="AH39" s="81"/>
      <c r="AI39" s="81"/>
    </row>
    <row r="40" spans="1:35" ht="12.75" customHeight="1" x14ac:dyDescent="0.25">
      <c r="A40" s="81"/>
      <c r="B40" s="77"/>
      <c r="C40" s="81"/>
      <c r="D40" s="81"/>
      <c r="E40" s="81"/>
      <c r="F40" s="81"/>
      <c r="G40" s="77"/>
      <c r="H40" s="78"/>
      <c r="I40" s="78"/>
      <c r="J40" s="77"/>
      <c r="K40" s="78"/>
      <c r="L40" s="78"/>
      <c r="M40" s="77"/>
      <c r="N40" s="78"/>
      <c r="O40" s="78"/>
      <c r="P40" s="77"/>
      <c r="Q40" s="78"/>
      <c r="R40" s="78"/>
      <c r="S40" s="77"/>
      <c r="T40" s="78"/>
      <c r="U40" s="78"/>
      <c r="V40" s="77"/>
      <c r="W40" s="78"/>
      <c r="X40" s="78"/>
      <c r="Y40" s="77"/>
      <c r="Z40" s="78"/>
      <c r="AA40" s="78"/>
      <c r="AB40" s="77"/>
      <c r="AC40" s="78"/>
      <c r="AD40" s="78"/>
      <c r="AE40" s="81"/>
      <c r="AF40" s="81"/>
      <c r="AG40" s="81"/>
      <c r="AH40" s="81"/>
      <c r="AI40" s="81"/>
    </row>
    <row r="41" spans="1:35" ht="12.75" customHeight="1" x14ac:dyDescent="0.25">
      <c r="A41" s="81"/>
      <c r="B41" s="77"/>
      <c r="C41" s="81"/>
      <c r="D41" s="81"/>
      <c r="E41" s="81"/>
      <c r="F41" s="81"/>
      <c r="G41" s="77"/>
      <c r="H41" s="78"/>
      <c r="I41" s="78"/>
      <c r="J41" s="77"/>
      <c r="K41" s="78"/>
      <c r="L41" s="78"/>
      <c r="M41" s="77"/>
      <c r="N41" s="78"/>
      <c r="O41" s="78"/>
      <c r="P41" s="77"/>
      <c r="Q41" s="78"/>
      <c r="R41" s="78"/>
      <c r="S41" s="77"/>
      <c r="T41" s="78"/>
      <c r="U41" s="78"/>
      <c r="V41" s="77"/>
      <c r="W41" s="78"/>
      <c r="X41" s="78"/>
      <c r="Y41" s="77"/>
      <c r="Z41" s="78"/>
      <c r="AA41" s="78"/>
      <c r="AB41" s="77"/>
      <c r="AC41" s="78"/>
      <c r="AD41" s="78"/>
      <c r="AE41" s="81"/>
      <c r="AF41" s="81"/>
      <c r="AG41" s="81"/>
      <c r="AH41" s="81"/>
      <c r="AI41" s="81"/>
    </row>
    <row r="42" spans="1:35" ht="12.75" customHeight="1" x14ac:dyDescent="0.2">
      <c r="A42" s="81"/>
      <c r="B42" s="192" t="e">
        <f t="shared" ref="B42:B44" si="34">#REF!</f>
        <v>#REF!</v>
      </c>
      <c r="C42" s="192"/>
      <c r="D42" s="81"/>
      <c r="E42" s="81"/>
      <c r="F42" s="81"/>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81"/>
      <c r="AF42" s="81"/>
      <c r="AG42" s="81"/>
      <c r="AH42" s="81"/>
      <c r="AI42" s="81"/>
    </row>
    <row r="43" spans="1:35" ht="12.75" customHeight="1" x14ac:dyDescent="0.25">
      <c r="A43" s="81"/>
      <c r="B43" s="77" t="e">
        <f t="shared" si="34"/>
        <v>#REF!</v>
      </c>
      <c r="C43" s="77"/>
      <c r="D43" s="81"/>
      <c r="E43" s="81"/>
      <c r="F43" s="81"/>
      <c r="G43" s="77"/>
      <c r="H43" s="78"/>
      <c r="I43" s="78"/>
      <c r="J43" s="77"/>
      <c r="K43" s="78"/>
      <c r="L43" s="78"/>
      <c r="M43" s="77"/>
      <c r="N43" s="78"/>
      <c r="O43" s="78"/>
      <c r="P43" s="77"/>
      <c r="Q43" s="78"/>
      <c r="R43" s="78"/>
      <c r="S43" s="77"/>
      <c r="T43" s="78"/>
      <c r="U43" s="78"/>
      <c r="V43" s="77"/>
      <c r="W43" s="78"/>
      <c r="X43" s="78"/>
      <c r="Y43" s="77"/>
      <c r="Z43" s="78"/>
      <c r="AA43" s="78"/>
      <c r="AB43" s="77"/>
      <c r="AC43" s="78"/>
      <c r="AD43" s="78"/>
      <c r="AE43" s="81"/>
      <c r="AF43" s="81"/>
      <c r="AG43" s="81"/>
      <c r="AH43" s="81"/>
      <c r="AI43" s="81"/>
    </row>
    <row r="44" spans="1:35" ht="12.75" customHeight="1" x14ac:dyDescent="0.25">
      <c r="A44" s="81"/>
      <c r="B44" s="77" t="e">
        <f t="shared" si="34"/>
        <v>#REF!</v>
      </c>
      <c r="C44" s="81"/>
      <c r="D44" s="81"/>
      <c r="E44" s="81"/>
      <c r="F44" s="81"/>
      <c r="G44" s="77"/>
      <c r="H44" s="78"/>
      <c r="I44" s="78"/>
      <c r="J44" s="77"/>
      <c r="K44" s="78"/>
      <c r="L44" s="78"/>
      <c r="M44" s="77"/>
      <c r="N44" s="78"/>
      <c r="O44" s="78"/>
      <c r="P44" s="77"/>
      <c r="Q44" s="78"/>
      <c r="R44" s="78"/>
      <c r="S44" s="77"/>
      <c r="T44" s="78"/>
      <c r="U44" s="78"/>
      <c r="V44" s="77"/>
      <c r="W44" s="78"/>
      <c r="X44" s="78"/>
      <c r="Y44" s="77"/>
      <c r="Z44" s="78"/>
      <c r="AA44" s="78"/>
      <c r="AB44" s="77"/>
      <c r="AC44" s="78"/>
      <c r="AD44" s="78"/>
      <c r="AE44" s="81"/>
      <c r="AF44" s="81"/>
      <c r="AG44" s="81"/>
      <c r="AH44" s="81"/>
      <c r="AI44" s="81"/>
    </row>
    <row r="45" spans="1:35" ht="15.75" customHeight="1" x14ac:dyDescent="0.2">
      <c r="S45" s="3"/>
      <c r="T45" s="3"/>
      <c r="U45" s="3"/>
      <c r="V45" s="3"/>
      <c r="W45" s="3"/>
      <c r="X45" s="3"/>
      <c r="Y45" s="3"/>
      <c r="Z45" s="3"/>
      <c r="AA45" s="3"/>
      <c r="AB45" s="3"/>
      <c r="AC45" s="3"/>
      <c r="AD45" s="3"/>
    </row>
    <row r="46" spans="1:35" ht="15.75" customHeight="1" x14ac:dyDescent="0.2">
      <c r="S46" s="3"/>
      <c r="T46" s="3"/>
      <c r="U46" s="3"/>
      <c r="V46" s="3"/>
      <c r="W46" s="3"/>
      <c r="X46" s="3"/>
      <c r="Y46" s="3"/>
      <c r="Z46" s="3"/>
      <c r="AA46" s="3"/>
      <c r="AB46" s="3"/>
      <c r="AC46" s="3"/>
      <c r="AD46" s="3"/>
    </row>
    <row r="47" spans="1:35" ht="15.75" customHeight="1" x14ac:dyDescent="0.2">
      <c r="S47" s="3"/>
      <c r="T47" s="3"/>
      <c r="U47" s="3"/>
      <c r="V47" s="3"/>
      <c r="W47" s="3"/>
      <c r="X47" s="3"/>
      <c r="Y47" s="3"/>
      <c r="Z47" s="3"/>
      <c r="AA47" s="3"/>
      <c r="AB47" s="3"/>
      <c r="AC47" s="3"/>
      <c r="AD47" s="3"/>
    </row>
    <row r="48" spans="1:35" ht="15.75" customHeight="1" x14ac:dyDescent="0.2">
      <c r="S48" s="3"/>
      <c r="T48" s="3"/>
      <c r="U48" s="3"/>
      <c r="V48" s="3"/>
      <c r="W48" s="3"/>
      <c r="X48" s="3"/>
      <c r="Y48" s="3"/>
      <c r="Z48" s="3"/>
      <c r="AA48" s="3"/>
      <c r="AB48" s="3"/>
      <c r="AC48" s="3"/>
      <c r="AD48" s="3"/>
    </row>
    <row r="49" spans="19:30" ht="15.75" customHeight="1" x14ac:dyDescent="0.2">
      <c r="S49" s="3"/>
      <c r="T49" s="3"/>
      <c r="U49" s="3"/>
      <c r="V49" s="3"/>
      <c r="W49" s="3"/>
      <c r="X49" s="3"/>
      <c r="Y49" s="3"/>
      <c r="Z49" s="3"/>
      <c r="AA49" s="3"/>
      <c r="AB49" s="3"/>
      <c r="AC49" s="3"/>
      <c r="AD49" s="3"/>
    </row>
    <row r="50" spans="19:30" ht="15.75" customHeight="1" x14ac:dyDescent="0.2">
      <c r="S50" s="3"/>
      <c r="T50" s="3"/>
      <c r="U50" s="3"/>
      <c r="V50" s="3"/>
      <c r="W50" s="3"/>
      <c r="X50" s="3"/>
      <c r="Y50" s="3"/>
      <c r="Z50" s="3"/>
      <c r="AA50" s="3"/>
      <c r="AB50" s="3"/>
      <c r="AC50" s="3"/>
      <c r="AD50" s="3"/>
    </row>
    <row r="51" spans="19:30" ht="15.75" customHeight="1" x14ac:dyDescent="0.2">
      <c r="S51" s="3"/>
      <c r="T51" s="3"/>
      <c r="U51" s="3"/>
      <c r="V51" s="3"/>
      <c r="W51" s="3"/>
      <c r="X51" s="3"/>
      <c r="Y51" s="3"/>
      <c r="Z51" s="3"/>
      <c r="AA51" s="3"/>
      <c r="AB51" s="3"/>
      <c r="AC51" s="3"/>
      <c r="AD51" s="3"/>
    </row>
    <row r="52" spans="19:30" ht="15.75" customHeight="1" x14ac:dyDescent="0.2">
      <c r="S52" s="3"/>
      <c r="T52" s="3"/>
      <c r="U52" s="3"/>
      <c r="V52" s="3"/>
      <c r="W52" s="3"/>
      <c r="X52" s="3"/>
      <c r="Y52" s="3"/>
      <c r="Z52" s="3"/>
      <c r="AA52" s="3"/>
      <c r="AB52" s="3"/>
      <c r="AC52" s="3"/>
      <c r="AD52" s="3"/>
    </row>
    <row r="53" spans="19:30" ht="15.75" customHeight="1" x14ac:dyDescent="0.2">
      <c r="S53" s="3"/>
      <c r="T53" s="3"/>
      <c r="U53" s="3"/>
      <c r="V53" s="3"/>
      <c r="W53" s="3"/>
      <c r="X53" s="3"/>
      <c r="Y53" s="3"/>
      <c r="Z53" s="3"/>
      <c r="AA53" s="3"/>
      <c r="AB53" s="3"/>
      <c r="AC53" s="3"/>
      <c r="AD53" s="3"/>
    </row>
    <row r="54" spans="19:30" ht="15.75" customHeight="1" x14ac:dyDescent="0.2">
      <c r="S54" s="3"/>
      <c r="T54" s="3"/>
      <c r="U54" s="3"/>
      <c r="V54" s="3"/>
      <c r="W54" s="3"/>
      <c r="X54" s="3"/>
      <c r="Y54" s="3"/>
      <c r="Z54" s="3"/>
      <c r="AA54" s="3"/>
      <c r="AB54" s="3"/>
      <c r="AC54" s="3"/>
      <c r="AD54" s="3"/>
    </row>
    <row r="55" spans="19:30" ht="15.75" customHeight="1" x14ac:dyDescent="0.2">
      <c r="S55" s="3"/>
      <c r="T55" s="3"/>
      <c r="U55" s="3"/>
      <c r="V55" s="3"/>
      <c r="W55" s="3"/>
      <c r="X55" s="3"/>
      <c r="Y55" s="3"/>
      <c r="Z55" s="3"/>
      <c r="AA55" s="3"/>
      <c r="AB55" s="3"/>
      <c r="AC55" s="3"/>
      <c r="AD55" s="3"/>
    </row>
    <row r="56" spans="19:30" ht="15.75" customHeight="1" x14ac:dyDescent="0.2">
      <c r="S56" s="3"/>
      <c r="T56" s="3"/>
      <c r="U56" s="3"/>
      <c r="V56" s="3"/>
      <c r="W56" s="3"/>
      <c r="X56" s="3"/>
      <c r="Y56" s="3"/>
      <c r="Z56" s="3"/>
      <c r="AA56" s="3"/>
      <c r="AB56" s="3"/>
      <c r="AC56" s="3"/>
      <c r="AD56" s="3"/>
    </row>
    <row r="57" spans="19:30" ht="15.75" customHeight="1" x14ac:dyDescent="0.2">
      <c r="S57" s="3"/>
      <c r="T57" s="3"/>
      <c r="U57" s="3"/>
      <c r="V57" s="3"/>
      <c r="W57" s="3"/>
      <c r="X57" s="3"/>
      <c r="Y57" s="3"/>
      <c r="Z57" s="3"/>
      <c r="AA57" s="3"/>
      <c r="AB57" s="3"/>
      <c r="AC57" s="3"/>
      <c r="AD57" s="3"/>
    </row>
    <row r="58" spans="19:30" ht="15.75" customHeight="1" x14ac:dyDescent="0.2">
      <c r="S58" s="3"/>
      <c r="T58" s="3"/>
      <c r="U58" s="3"/>
      <c r="V58" s="3"/>
      <c r="W58" s="3"/>
      <c r="X58" s="3"/>
      <c r="Y58" s="3"/>
      <c r="Z58" s="3"/>
      <c r="AA58" s="3"/>
      <c r="AB58" s="3"/>
      <c r="AC58" s="3"/>
      <c r="AD58" s="3"/>
    </row>
    <row r="59" spans="19:30" ht="15.75" customHeight="1" x14ac:dyDescent="0.2">
      <c r="S59" s="3"/>
      <c r="T59" s="3"/>
      <c r="U59" s="3"/>
      <c r="V59" s="3"/>
      <c r="W59" s="3"/>
      <c r="X59" s="3"/>
      <c r="Y59" s="3"/>
      <c r="Z59" s="3"/>
      <c r="AA59" s="3"/>
      <c r="AB59" s="3"/>
      <c r="AC59" s="3"/>
      <c r="AD59" s="3"/>
    </row>
    <row r="60" spans="19:30" ht="15.75" customHeight="1" x14ac:dyDescent="0.2">
      <c r="S60" s="3"/>
      <c r="T60" s="3"/>
      <c r="U60" s="3"/>
      <c r="V60" s="3"/>
      <c r="W60" s="3"/>
      <c r="X60" s="3"/>
      <c r="Y60" s="3"/>
      <c r="Z60" s="3"/>
      <c r="AA60" s="3"/>
      <c r="AB60" s="3"/>
      <c r="AC60" s="3"/>
      <c r="AD60" s="3"/>
    </row>
    <row r="61" spans="19:30" ht="15.75" customHeight="1" x14ac:dyDescent="0.2">
      <c r="S61" s="3"/>
      <c r="T61" s="3"/>
      <c r="U61" s="3"/>
      <c r="V61" s="3"/>
      <c r="W61" s="3"/>
      <c r="X61" s="3"/>
      <c r="Y61" s="3"/>
      <c r="Z61" s="3"/>
      <c r="AA61" s="3"/>
      <c r="AB61" s="3"/>
      <c r="AC61" s="3"/>
      <c r="AD61" s="3"/>
    </row>
    <row r="62" spans="19:30" ht="15.75" customHeight="1" x14ac:dyDescent="0.2">
      <c r="S62" s="3"/>
      <c r="T62" s="3"/>
      <c r="U62" s="3"/>
      <c r="V62" s="3"/>
      <c r="W62" s="3"/>
      <c r="X62" s="3"/>
      <c r="Y62" s="3"/>
      <c r="Z62" s="3"/>
      <c r="AA62" s="3"/>
      <c r="AB62" s="3"/>
      <c r="AC62" s="3"/>
      <c r="AD62" s="3"/>
    </row>
    <row r="63" spans="19:30" ht="15.75" customHeight="1" x14ac:dyDescent="0.2">
      <c r="S63" s="3"/>
      <c r="T63" s="3"/>
      <c r="U63" s="3"/>
      <c r="V63" s="3"/>
      <c r="W63" s="3"/>
      <c r="X63" s="3"/>
      <c r="Y63" s="3"/>
      <c r="Z63" s="3"/>
      <c r="AA63" s="3"/>
      <c r="AB63" s="3"/>
      <c r="AC63" s="3"/>
      <c r="AD63" s="3"/>
    </row>
    <row r="64" spans="19:30" ht="15.75" customHeight="1" x14ac:dyDescent="0.2">
      <c r="S64" s="3"/>
      <c r="T64" s="3"/>
      <c r="U64" s="3"/>
      <c r="V64" s="3"/>
      <c r="W64" s="3"/>
      <c r="X64" s="3"/>
      <c r="Y64" s="3"/>
      <c r="Z64" s="3"/>
      <c r="AA64" s="3"/>
      <c r="AB64" s="3"/>
      <c r="AC64" s="3"/>
      <c r="AD64" s="3"/>
    </row>
    <row r="65" spans="19:30" ht="15.75" customHeight="1" x14ac:dyDescent="0.2">
      <c r="S65" s="3"/>
      <c r="T65" s="3"/>
      <c r="U65" s="3"/>
      <c r="V65" s="3"/>
      <c r="W65" s="3"/>
      <c r="X65" s="3"/>
      <c r="Y65" s="3"/>
      <c r="Z65" s="3"/>
      <c r="AA65" s="3"/>
      <c r="AB65" s="3"/>
      <c r="AC65" s="3"/>
      <c r="AD65" s="3"/>
    </row>
    <row r="66" spans="19:30" ht="15.75" customHeight="1" x14ac:dyDescent="0.2">
      <c r="S66" s="3"/>
      <c r="T66" s="3"/>
      <c r="U66" s="3"/>
      <c r="V66" s="3"/>
      <c r="W66" s="3"/>
      <c r="X66" s="3"/>
      <c r="Y66" s="3"/>
      <c r="Z66" s="3"/>
      <c r="AA66" s="3"/>
      <c r="AB66" s="3"/>
      <c r="AC66" s="3"/>
      <c r="AD66" s="3"/>
    </row>
    <row r="67" spans="19:30" ht="15.75" customHeight="1" x14ac:dyDescent="0.2">
      <c r="S67" s="3"/>
      <c r="T67" s="3"/>
      <c r="U67" s="3"/>
      <c r="V67" s="3"/>
      <c r="W67" s="3"/>
      <c r="X67" s="3"/>
      <c r="Y67" s="3"/>
      <c r="Z67" s="3"/>
      <c r="AA67" s="3"/>
      <c r="AB67" s="3"/>
      <c r="AC67" s="3"/>
      <c r="AD67" s="3"/>
    </row>
    <row r="68" spans="19:30" ht="15.75" customHeight="1" x14ac:dyDescent="0.2">
      <c r="S68" s="3"/>
      <c r="T68" s="3"/>
      <c r="U68" s="3"/>
      <c r="V68" s="3"/>
      <c r="W68" s="3"/>
      <c r="X68" s="3"/>
      <c r="Y68" s="3"/>
      <c r="Z68" s="3"/>
      <c r="AA68" s="3"/>
      <c r="AB68" s="3"/>
      <c r="AC68" s="3"/>
      <c r="AD68" s="3"/>
    </row>
    <row r="69" spans="19:30" ht="15.75" customHeight="1" x14ac:dyDescent="0.2">
      <c r="S69" s="3"/>
      <c r="T69" s="3"/>
      <c r="U69" s="3"/>
      <c r="V69" s="3"/>
      <c r="W69" s="3"/>
      <c r="X69" s="3"/>
      <c r="Y69" s="3"/>
      <c r="Z69" s="3"/>
      <c r="AA69" s="3"/>
      <c r="AB69" s="3"/>
      <c r="AC69" s="3"/>
      <c r="AD69" s="3"/>
    </row>
    <row r="70" spans="19:30" ht="15.75" customHeight="1" x14ac:dyDescent="0.2">
      <c r="S70" s="3"/>
      <c r="T70" s="3"/>
      <c r="U70" s="3"/>
      <c r="V70" s="3"/>
      <c r="W70" s="3"/>
      <c r="X70" s="3"/>
      <c r="Y70" s="3"/>
      <c r="Z70" s="3"/>
      <c r="AA70" s="3"/>
      <c r="AB70" s="3"/>
      <c r="AC70" s="3"/>
      <c r="AD70" s="3"/>
    </row>
    <row r="71" spans="19:30" ht="15.75" customHeight="1" x14ac:dyDescent="0.2">
      <c r="S71" s="3"/>
      <c r="T71" s="3"/>
      <c r="U71" s="3"/>
      <c r="V71" s="3"/>
      <c r="W71" s="3"/>
      <c r="X71" s="3"/>
      <c r="Y71" s="3"/>
      <c r="Z71" s="3"/>
      <c r="AA71" s="3"/>
      <c r="AB71" s="3"/>
      <c r="AC71" s="3"/>
      <c r="AD71" s="3"/>
    </row>
    <row r="72" spans="19:30" ht="15.75" customHeight="1" x14ac:dyDescent="0.2">
      <c r="S72" s="3"/>
      <c r="T72" s="3"/>
      <c r="U72" s="3"/>
      <c r="V72" s="3"/>
      <c r="W72" s="3"/>
      <c r="X72" s="3"/>
      <c r="Y72" s="3"/>
      <c r="Z72" s="3"/>
      <c r="AA72" s="3"/>
      <c r="AB72" s="3"/>
      <c r="AC72" s="3"/>
      <c r="AD72" s="3"/>
    </row>
    <row r="73" spans="19:30" ht="15.75" customHeight="1" x14ac:dyDescent="0.2">
      <c r="S73" s="3"/>
      <c r="T73" s="3"/>
      <c r="U73" s="3"/>
      <c r="V73" s="3"/>
      <c r="W73" s="3"/>
      <c r="X73" s="3"/>
      <c r="Y73" s="3"/>
      <c r="Z73" s="3"/>
      <c r="AA73" s="3"/>
      <c r="AB73" s="3"/>
      <c r="AC73" s="3"/>
      <c r="AD73" s="3"/>
    </row>
    <row r="74" spans="19:30" ht="15.75" customHeight="1" x14ac:dyDescent="0.2">
      <c r="S74" s="3"/>
      <c r="T74" s="3"/>
      <c r="U74" s="3"/>
      <c r="V74" s="3"/>
      <c r="W74" s="3"/>
      <c r="X74" s="3"/>
      <c r="Y74" s="3"/>
      <c r="Z74" s="3"/>
      <c r="AA74" s="3"/>
      <c r="AB74" s="3"/>
      <c r="AC74" s="3"/>
      <c r="AD74" s="3"/>
    </row>
    <row r="75" spans="19:30" ht="15.75" customHeight="1" x14ac:dyDescent="0.2">
      <c r="S75" s="3"/>
      <c r="T75" s="3"/>
      <c r="U75" s="3"/>
      <c r="V75" s="3"/>
      <c r="W75" s="3"/>
      <c r="X75" s="3"/>
      <c r="Y75" s="3"/>
      <c r="Z75" s="3"/>
      <c r="AA75" s="3"/>
      <c r="AB75" s="3"/>
      <c r="AC75" s="3"/>
      <c r="AD75" s="3"/>
    </row>
    <row r="76" spans="19:30" ht="15.75" customHeight="1" x14ac:dyDescent="0.2">
      <c r="S76" s="3"/>
      <c r="T76" s="3"/>
      <c r="U76" s="3"/>
      <c r="V76" s="3"/>
      <c r="W76" s="3"/>
      <c r="X76" s="3"/>
      <c r="Y76" s="3"/>
      <c r="Z76" s="3"/>
      <c r="AA76" s="3"/>
      <c r="AB76" s="3"/>
      <c r="AC76" s="3"/>
      <c r="AD76" s="3"/>
    </row>
    <row r="77" spans="19:30" ht="15.75" customHeight="1" x14ac:dyDescent="0.2">
      <c r="S77" s="3"/>
      <c r="T77" s="3"/>
      <c r="U77" s="3"/>
      <c r="V77" s="3"/>
      <c r="W77" s="3"/>
      <c r="X77" s="3"/>
      <c r="Y77" s="3"/>
      <c r="Z77" s="3"/>
      <c r="AA77" s="3"/>
      <c r="AB77" s="3"/>
      <c r="AC77" s="3"/>
      <c r="AD77" s="3"/>
    </row>
    <row r="78" spans="19:30" ht="15.75" customHeight="1" x14ac:dyDescent="0.2">
      <c r="S78" s="3"/>
      <c r="T78" s="3"/>
      <c r="U78" s="3"/>
      <c r="V78" s="3"/>
      <c r="W78" s="3"/>
      <c r="X78" s="3"/>
      <c r="Y78" s="3"/>
      <c r="Z78" s="3"/>
      <c r="AA78" s="3"/>
      <c r="AB78" s="3"/>
      <c r="AC78" s="3"/>
      <c r="AD78" s="3"/>
    </row>
    <row r="79" spans="19:30" ht="15.75" customHeight="1" x14ac:dyDescent="0.2">
      <c r="S79" s="3"/>
      <c r="T79" s="3"/>
      <c r="U79" s="3"/>
      <c r="V79" s="3"/>
      <c r="W79" s="3"/>
      <c r="X79" s="3"/>
      <c r="Y79" s="3"/>
      <c r="Z79" s="3"/>
      <c r="AA79" s="3"/>
      <c r="AB79" s="3"/>
      <c r="AC79" s="3"/>
      <c r="AD79" s="3"/>
    </row>
    <row r="80" spans="19:30" ht="15.75" customHeight="1" x14ac:dyDescent="0.2">
      <c r="S80" s="3"/>
      <c r="T80" s="3"/>
      <c r="U80" s="3"/>
      <c r="V80" s="3"/>
      <c r="W80" s="3"/>
      <c r="X80" s="3"/>
      <c r="Y80" s="3"/>
      <c r="Z80" s="3"/>
      <c r="AA80" s="3"/>
      <c r="AB80" s="3"/>
      <c r="AC80" s="3"/>
      <c r="AD80" s="3"/>
    </row>
    <row r="81" spans="19:30" ht="15.75" customHeight="1" x14ac:dyDescent="0.2">
      <c r="S81" s="3"/>
      <c r="T81" s="3"/>
      <c r="U81" s="3"/>
      <c r="V81" s="3"/>
      <c r="W81" s="3"/>
      <c r="X81" s="3"/>
      <c r="Y81" s="3"/>
      <c r="Z81" s="3"/>
      <c r="AA81" s="3"/>
      <c r="AB81" s="3"/>
      <c r="AC81" s="3"/>
      <c r="AD81" s="3"/>
    </row>
    <row r="82" spans="19:30" ht="15.75" customHeight="1" x14ac:dyDescent="0.2">
      <c r="S82" s="3"/>
      <c r="T82" s="3"/>
      <c r="U82" s="3"/>
      <c r="V82" s="3"/>
      <c r="W82" s="3"/>
      <c r="X82" s="3"/>
      <c r="Y82" s="3"/>
      <c r="Z82" s="3"/>
      <c r="AA82" s="3"/>
      <c r="AB82" s="3"/>
      <c r="AC82" s="3"/>
      <c r="AD82" s="3"/>
    </row>
    <row r="83" spans="19:30" ht="15.75" customHeight="1" x14ac:dyDescent="0.2">
      <c r="S83" s="3"/>
      <c r="T83" s="3"/>
      <c r="U83" s="3"/>
      <c r="V83" s="3"/>
      <c r="W83" s="3"/>
      <c r="X83" s="3"/>
      <c r="Y83" s="3"/>
      <c r="Z83" s="3"/>
      <c r="AA83" s="3"/>
      <c r="AB83" s="3"/>
      <c r="AC83" s="3"/>
      <c r="AD83" s="3"/>
    </row>
    <row r="84" spans="19:30" ht="15.75" customHeight="1" x14ac:dyDescent="0.2">
      <c r="S84" s="3"/>
      <c r="T84" s="3"/>
      <c r="U84" s="3"/>
      <c r="V84" s="3"/>
      <c r="W84" s="3"/>
      <c r="X84" s="3"/>
      <c r="Y84" s="3"/>
      <c r="Z84" s="3"/>
      <c r="AA84" s="3"/>
      <c r="AB84" s="3"/>
      <c r="AC84" s="3"/>
      <c r="AD84" s="3"/>
    </row>
    <row r="85" spans="19:30" ht="15.75" customHeight="1" x14ac:dyDescent="0.2">
      <c r="S85" s="3"/>
      <c r="T85" s="3"/>
      <c r="U85" s="3"/>
      <c r="V85" s="3"/>
      <c r="W85" s="3"/>
      <c r="X85" s="3"/>
      <c r="Y85" s="3"/>
      <c r="Z85" s="3"/>
      <c r="AA85" s="3"/>
      <c r="AB85" s="3"/>
      <c r="AC85" s="3"/>
      <c r="AD85" s="3"/>
    </row>
    <row r="86" spans="19:30" ht="15.75" customHeight="1" x14ac:dyDescent="0.2">
      <c r="S86" s="3"/>
      <c r="T86" s="3"/>
      <c r="U86" s="3"/>
      <c r="V86" s="3"/>
      <c r="W86" s="3"/>
      <c r="X86" s="3"/>
      <c r="Y86" s="3"/>
      <c r="Z86" s="3"/>
      <c r="AA86" s="3"/>
      <c r="AB86" s="3"/>
      <c r="AC86" s="3"/>
      <c r="AD86" s="3"/>
    </row>
    <row r="87" spans="19:30" ht="15.75" customHeight="1" x14ac:dyDescent="0.2">
      <c r="S87" s="3"/>
      <c r="T87" s="3"/>
      <c r="U87" s="3"/>
      <c r="V87" s="3"/>
      <c r="W87" s="3"/>
      <c r="X87" s="3"/>
      <c r="Y87" s="3"/>
      <c r="Z87" s="3"/>
      <c r="AA87" s="3"/>
      <c r="AB87" s="3"/>
      <c r="AC87" s="3"/>
      <c r="AD87" s="3"/>
    </row>
    <row r="88" spans="19:30" ht="15.75" customHeight="1" x14ac:dyDescent="0.2">
      <c r="S88" s="3"/>
      <c r="T88" s="3"/>
      <c r="U88" s="3"/>
      <c r="V88" s="3"/>
      <c r="W88" s="3"/>
      <c r="X88" s="3"/>
      <c r="Y88" s="3"/>
      <c r="Z88" s="3"/>
      <c r="AA88" s="3"/>
      <c r="AB88" s="3"/>
      <c r="AC88" s="3"/>
      <c r="AD88" s="3"/>
    </row>
    <row r="89" spans="19:30" ht="15.75" customHeight="1" x14ac:dyDescent="0.2">
      <c r="S89" s="3"/>
      <c r="T89" s="3"/>
      <c r="U89" s="3"/>
      <c r="V89" s="3"/>
      <c r="W89" s="3"/>
      <c r="X89" s="3"/>
      <c r="Y89" s="3"/>
      <c r="Z89" s="3"/>
      <c r="AA89" s="3"/>
      <c r="AB89" s="3"/>
      <c r="AC89" s="3"/>
      <c r="AD89" s="3"/>
    </row>
    <row r="90" spans="19:30" ht="15.75" customHeight="1" x14ac:dyDescent="0.2">
      <c r="S90" s="3"/>
      <c r="T90" s="3"/>
      <c r="U90" s="3"/>
      <c r="V90" s="3"/>
      <c r="W90" s="3"/>
      <c r="X90" s="3"/>
      <c r="Y90" s="3"/>
      <c r="Z90" s="3"/>
      <c r="AA90" s="3"/>
      <c r="AB90" s="3"/>
      <c r="AC90" s="3"/>
      <c r="AD90" s="3"/>
    </row>
    <row r="91" spans="19:30" ht="15.75" customHeight="1" x14ac:dyDescent="0.2">
      <c r="S91" s="3"/>
      <c r="T91" s="3"/>
      <c r="U91" s="3"/>
      <c r="V91" s="3"/>
      <c r="W91" s="3"/>
      <c r="X91" s="3"/>
      <c r="Y91" s="3"/>
      <c r="Z91" s="3"/>
      <c r="AA91" s="3"/>
      <c r="AB91" s="3"/>
      <c r="AC91" s="3"/>
      <c r="AD91" s="3"/>
    </row>
    <row r="92" spans="19:30" ht="15.75" customHeight="1" x14ac:dyDescent="0.2">
      <c r="S92" s="3"/>
      <c r="T92" s="3"/>
      <c r="U92" s="3"/>
      <c r="V92" s="3"/>
      <c r="W92" s="3"/>
      <c r="X92" s="3"/>
      <c r="Y92" s="3"/>
      <c r="Z92" s="3"/>
      <c r="AA92" s="3"/>
      <c r="AB92" s="3"/>
      <c r="AC92" s="3"/>
      <c r="AD92" s="3"/>
    </row>
    <row r="93" spans="19:30" ht="15.75" customHeight="1" x14ac:dyDescent="0.2">
      <c r="S93" s="3"/>
      <c r="T93" s="3"/>
      <c r="U93" s="3"/>
      <c r="V93" s="3"/>
      <c r="W93" s="3"/>
      <c r="X93" s="3"/>
      <c r="Y93" s="3"/>
      <c r="Z93" s="3"/>
      <c r="AA93" s="3"/>
      <c r="AB93" s="3"/>
      <c r="AC93" s="3"/>
      <c r="AD93" s="3"/>
    </row>
    <row r="94" spans="19:30" ht="15.75" customHeight="1" x14ac:dyDescent="0.2">
      <c r="S94" s="3"/>
      <c r="T94" s="3"/>
      <c r="U94" s="3"/>
      <c r="V94" s="3"/>
      <c r="W94" s="3"/>
      <c r="X94" s="3"/>
      <c r="Y94" s="3"/>
      <c r="Z94" s="3"/>
      <c r="AA94" s="3"/>
      <c r="AB94" s="3"/>
      <c r="AC94" s="3"/>
      <c r="AD94" s="3"/>
    </row>
    <row r="95" spans="19:30" ht="15.75" customHeight="1" x14ac:dyDescent="0.2">
      <c r="S95" s="3"/>
      <c r="T95" s="3"/>
      <c r="U95" s="3"/>
      <c r="V95" s="3"/>
      <c r="W95" s="3"/>
      <c r="X95" s="3"/>
      <c r="Y95" s="3"/>
      <c r="Z95" s="3"/>
      <c r="AA95" s="3"/>
      <c r="AB95" s="3"/>
      <c r="AC95" s="3"/>
      <c r="AD95" s="3"/>
    </row>
    <row r="96" spans="19:30" ht="15.75" customHeight="1" x14ac:dyDescent="0.2">
      <c r="S96" s="3"/>
      <c r="T96" s="3"/>
      <c r="U96" s="3"/>
      <c r="V96" s="3"/>
      <c r="W96" s="3"/>
      <c r="X96" s="3"/>
      <c r="Y96" s="3"/>
      <c r="Z96" s="3"/>
      <c r="AA96" s="3"/>
      <c r="AB96" s="3"/>
      <c r="AC96" s="3"/>
      <c r="AD96" s="3"/>
    </row>
    <row r="97" spans="19:30" ht="15.75" customHeight="1" x14ac:dyDescent="0.2">
      <c r="S97" s="3"/>
      <c r="T97" s="3"/>
      <c r="U97" s="3"/>
      <c r="V97" s="3"/>
      <c r="W97" s="3"/>
      <c r="X97" s="3"/>
      <c r="Y97" s="3"/>
      <c r="Z97" s="3"/>
      <c r="AA97" s="3"/>
      <c r="AB97" s="3"/>
      <c r="AC97" s="3"/>
      <c r="AD97" s="3"/>
    </row>
    <row r="98" spans="19:30" ht="15.75" customHeight="1" x14ac:dyDescent="0.2">
      <c r="S98" s="3"/>
      <c r="T98" s="3"/>
      <c r="U98" s="3"/>
      <c r="V98" s="3"/>
      <c r="W98" s="3"/>
      <c r="X98" s="3"/>
      <c r="Y98" s="3"/>
      <c r="Z98" s="3"/>
      <c r="AA98" s="3"/>
      <c r="AB98" s="3"/>
      <c r="AC98" s="3"/>
      <c r="AD98" s="3"/>
    </row>
    <row r="99" spans="19:30" ht="15.75" customHeight="1" x14ac:dyDescent="0.2">
      <c r="S99" s="3"/>
      <c r="T99" s="3"/>
      <c r="U99" s="3"/>
      <c r="V99" s="3"/>
      <c r="W99" s="3"/>
      <c r="X99" s="3"/>
      <c r="Y99" s="3"/>
      <c r="Z99" s="3"/>
      <c r="AA99" s="3"/>
      <c r="AB99" s="3"/>
      <c r="AC99" s="3"/>
      <c r="AD99" s="3"/>
    </row>
    <row r="100" spans="19:30" ht="15.75" customHeight="1" x14ac:dyDescent="0.2">
      <c r="S100" s="3"/>
      <c r="T100" s="3"/>
      <c r="U100" s="3"/>
      <c r="V100" s="3"/>
      <c r="W100" s="3"/>
      <c r="X100" s="3"/>
      <c r="Y100" s="3"/>
      <c r="Z100" s="3"/>
      <c r="AA100" s="3"/>
      <c r="AB100" s="3"/>
      <c r="AC100" s="3"/>
      <c r="AD100" s="3"/>
    </row>
    <row r="101" spans="19:30" ht="15.75" customHeight="1" x14ac:dyDescent="0.2">
      <c r="S101" s="3"/>
      <c r="T101" s="3"/>
      <c r="U101" s="3"/>
      <c r="V101" s="3"/>
      <c r="W101" s="3"/>
      <c r="X101" s="3"/>
      <c r="Y101" s="3"/>
      <c r="Z101" s="3"/>
      <c r="AA101" s="3"/>
      <c r="AB101" s="3"/>
      <c r="AC101" s="3"/>
      <c r="AD101" s="3"/>
    </row>
    <row r="102" spans="19:30" ht="15.75" customHeight="1" x14ac:dyDescent="0.2">
      <c r="S102" s="3"/>
      <c r="T102" s="3"/>
      <c r="U102" s="3"/>
      <c r="V102" s="3"/>
      <c r="W102" s="3"/>
      <c r="X102" s="3"/>
      <c r="Y102" s="3"/>
      <c r="Z102" s="3"/>
      <c r="AA102" s="3"/>
      <c r="AB102" s="3"/>
      <c r="AC102" s="3"/>
      <c r="AD102" s="3"/>
    </row>
    <row r="103" spans="19:30" ht="15.75" customHeight="1" x14ac:dyDescent="0.2">
      <c r="S103" s="3"/>
      <c r="T103" s="3"/>
      <c r="U103" s="3"/>
      <c r="V103" s="3"/>
      <c r="W103" s="3"/>
      <c r="X103" s="3"/>
      <c r="Y103" s="3"/>
      <c r="Z103" s="3"/>
      <c r="AA103" s="3"/>
      <c r="AB103" s="3"/>
      <c r="AC103" s="3"/>
      <c r="AD103" s="3"/>
    </row>
    <row r="104" spans="19:30" ht="15.75" customHeight="1" x14ac:dyDescent="0.2">
      <c r="S104" s="3"/>
      <c r="T104" s="3"/>
      <c r="U104" s="3"/>
      <c r="V104" s="3"/>
      <c r="W104" s="3"/>
      <c r="X104" s="3"/>
      <c r="Y104" s="3"/>
      <c r="Z104" s="3"/>
      <c r="AA104" s="3"/>
      <c r="AB104" s="3"/>
      <c r="AC104" s="3"/>
      <c r="AD104" s="3"/>
    </row>
    <row r="105" spans="19:30" ht="15.75" customHeight="1" x14ac:dyDescent="0.2">
      <c r="S105" s="3"/>
      <c r="T105" s="3"/>
      <c r="U105" s="3"/>
      <c r="V105" s="3"/>
      <c r="W105" s="3"/>
      <c r="X105" s="3"/>
      <c r="Y105" s="3"/>
      <c r="Z105" s="3"/>
      <c r="AA105" s="3"/>
      <c r="AB105" s="3"/>
      <c r="AC105" s="3"/>
      <c r="AD105" s="3"/>
    </row>
    <row r="106" spans="19:30" ht="15.75" customHeight="1" x14ac:dyDescent="0.2">
      <c r="S106" s="3"/>
      <c r="T106" s="3"/>
      <c r="U106" s="3"/>
      <c r="V106" s="3"/>
      <c r="W106" s="3"/>
      <c r="X106" s="3"/>
      <c r="Y106" s="3"/>
      <c r="Z106" s="3"/>
      <c r="AA106" s="3"/>
      <c r="AB106" s="3"/>
      <c r="AC106" s="3"/>
      <c r="AD106" s="3"/>
    </row>
    <row r="107" spans="19:30" ht="15.75" customHeight="1" x14ac:dyDescent="0.2">
      <c r="S107" s="3"/>
      <c r="T107" s="3"/>
      <c r="U107" s="3"/>
      <c r="V107" s="3"/>
      <c r="W107" s="3"/>
      <c r="X107" s="3"/>
      <c r="Y107" s="3"/>
      <c r="Z107" s="3"/>
      <c r="AA107" s="3"/>
      <c r="AB107" s="3"/>
      <c r="AC107" s="3"/>
      <c r="AD107" s="3"/>
    </row>
    <row r="108" spans="19:30" ht="15.75" customHeight="1" x14ac:dyDescent="0.2">
      <c r="S108" s="3"/>
      <c r="T108" s="3"/>
      <c r="U108" s="3"/>
      <c r="V108" s="3"/>
      <c r="W108" s="3"/>
      <c r="X108" s="3"/>
      <c r="Y108" s="3"/>
      <c r="Z108" s="3"/>
      <c r="AA108" s="3"/>
      <c r="AB108" s="3"/>
      <c r="AC108" s="3"/>
      <c r="AD108" s="3"/>
    </row>
    <row r="109" spans="19:30" ht="15.75" customHeight="1" x14ac:dyDescent="0.2">
      <c r="S109" s="3"/>
      <c r="T109" s="3"/>
      <c r="U109" s="3"/>
      <c r="V109" s="3"/>
      <c r="W109" s="3"/>
      <c r="X109" s="3"/>
      <c r="Y109" s="3"/>
      <c r="Z109" s="3"/>
      <c r="AA109" s="3"/>
      <c r="AB109" s="3"/>
      <c r="AC109" s="3"/>
      <c r="AD109" s="3"/>
    </row>
    <row r="110" spans="19:30" ht="15.75" customHeight="1" x14ac:dyDescent="0.2">
      <c r="S110" s="3"/>
      <c r="T110" s="3"/>
      <c r="U110" s="3"/>
      <c r="V110" s="3"/>
      <c r="W110" s="3"/>
      <c r="X110" s="3"/>
      <c r="Y110" s="3"/>
      <c r="Z110" s="3"/>
      <c r="AA110" s="3"/>
      <c r="AB110" s="3"/>
      <c r="AC110" s="3"/>
      <c r="AD110" s="3"/>
    </row>
    <row r="111" spans="19:30" ht="15.75" customHeight="1" x14ac:dyDescent="0.2">
      <c r="S111" s="3"/>
      <c r="T111" s="3"/>
      <c r="U111" s="3"/>
      <c r="V111" s="3"/>
      <c r="W111" s="3"/>
      <c r="X111" s="3"/>
      <c r="Y111" s="3"/>
      <c r="Z111" s="3"/>
      <c r="AA111" s="3"/>
      <c r="AB111" s="3"/>
      <c r="AC111" s="3"/>
      <c r="AD111" s="3"/>
    </row>
    <row r="112" spans="19:30" ht="15.75" customHeight="1" x14ac:dyDescent="0.2">
      <c r="S112" s="3"/>
      <c r="T112" s="3"/>
      <c r="U112" s="3"/>
      <c r="V112" s="3"/>
      <c r="W112" s="3"/>
      <c r="X112" s="3"/>
      <c r="Y112" s="3"/>
      <c r="Z112" s="3"/>
      <c r="AA112" s="3"/>
      <c r="AB112" s="3"/>
      <c r="AC112" s="3"/>
      <c r="AD112" s="3"/>
    </row>
    <row r="113" spans="19:30" ht="15.75" customHeight="1" x14ac:dyDescent="0.2">
      <c r="S113" s="3"/>
      <c r="T113" s="3"/>
      <c r="U113" s="3"/>
      <c r="V113" s="3"/>
      <c r="W113" s="3"/>
      <c r="X113" s="3"/>
      <c r="Y113" s="3"/>
      <c r="Z113" s="3"/>
      <c r="AA113" s="3"/>
      <c r="AB113" s="3"/>
      <c r="AC113" s="3"/>
      <c r="AD113" s="3"/>
    </row>
    <row r="114" spans="19:30" ht="15.75" customHeight="1" x14ac:dyDescent="0.2">
      <c r="S114" s="3"/>
      <c r="T114" s="3"/>
      <c r="U114" s="3"/>
      <c r="V114" s="3"/>
      <c r="W114" s="3"/>
      <c r="X114" s="3"/>
      <c r="Y114" s="3"/>
      <c r="Z114" s="3"/>
      <c r="AA114" s="3"/>
      <c r="AB114" s="3"/>
      <c r="AC114" s="3"/>
      <c r="AD114" s="3"/>
    </row>
    <row r="115" spans="19:30" ht="15.75" customHeight="1" x14ac:dyDescent="0.2">
      <c r="S115" s="3"/>
      <c r="T115" s="3"/>
      <c r="U115" s="3"/>
      <c r="V115" s="3"/>
      <c r="W115" s="3"/>
      <c r="X115" s="3"/>
      <c r="Y115" s="3"/>
      <c r="Z115" s="3"/>
      <c r="AA115" s="3"/>
      <c r="AB115" s="3"/>
      <c r="AC115" s="3"/>
      <c r="AD115" s="3"/>
    </row>
    <row r="116" spans="19:30" ht="15.75" customHeight="1" x14ac:dyDescent="0.2">
      <c r="S116" s="3"/>
      <c r="T116" s="3"/>
      <c r="U116" s="3"/>
      <c r="V116" s="3"/>
      <c r="W116" s="3"/>
      <c r="X116" s="3"/>
      <c r="Y116" s="3"/>
      <c r="Z116" s="3"/>
      <c r="AA116" s="3"/>
      <c r="AB116" s="3"/>
      <c r="AC116" s="3"/>
      <c r="AD116" s="3"/>
    </row>
    <row r="117" spans="19:30" ht="15.75" customHeight="1" x14ac:dyDescent="0.2">
      <c r="S117" s="3"/>
      <c r="T117" s="3"/>
      <c r="U117" s="3"/>
      <c r="V117" s="3"/>
      <c r="W117" s="3"/>
      <c r="X117" s="3"/>
      <c r="Y117" s="3"/>
      <c r="Z117" s="3"/>
      <c r="AA117" s="3"/>
      <c r="AB117" s="3"/>
      <c r="AC117" s="3"/>
      <c r="AD117" s="3"/>
    </row>
    <row r="118" spans="19:30" ht="15.75" customHeight="1" x14ac:dyDescent="0.2">
      <c r="S118" s="3"/>
      <c r="T118" s="3"/>
      <c r="U118" s="3"/>
      <c r="V118" s="3"/>
      <c r="W118" s="3"/>
      <c r="X118" s="3"/>
      <c r="Y118" s="3"/>
      <c r="Z118" s="3"/>
      <c r="AA118" s="3"/>
      <c r="AB118" s="3"/>
      <c r="AC118" s="3"/>
      <c r="AD118" s="3"/>
    </row>
    <row r="119" spans="19:30" ht="15.75" customHeight="1" x14ac:dyDescent="0.2">
      <c r="S119" s="3"/>
      <c r="T119" s="3"/>
      <c r="U119" s="3"/>
      <c r="V119" s="3"/>
      <c r="W119" s="3"/>
      <c r="X119" s="3"/>
      <c r="Y119" s="3"/>
      <c r="Z119" s="3"/>
      <c r="AA119" s="3"/>
      <c r="AB119" s="3"/>
      <c r="AC119" s="3"/>
      <c r="AD119" s="3"/>
    </row>
    <row r="120" spans="19:30" ht="15.75" customHeight="1" x14ac:dyDescent="0.2">
      <c r="S120" s="3"/>
      <c r="T120" s="3"/>
      <c r="U120" s="3"/>
      <c r="V120" s="3"/>
      <c r="W120" s="3"/>
      <c r="X120" s="3"/>
      <c r="Y120" s="3"/>
      <c r="Z120" s="3"/>
      <c r="AA120" s="3"/>
      <c r="AB120" s="3"/>
      <c r="AC120" s="3"/>
      <c r="AD120" s="3"/>
    </row>
    <row r="121" spans="19:30" ht="15.75" customHeight="1" x14ac:dyDescent="0.2">
      <c r="S121" s="3"/>
      <c r="T121" s="3"/>
      <c r="U121" s="3"/>
      <c r="V121" s="3"/>
      <c r="W121" s="3"/>
      <c r="X121" s="3"/>
      <c r="Y121" s="3"/>
      <c r="Z121" s="3"/>
      <c r="AA121" s="3"/>
      <c r="AB121" s="3"/>
      <c r="AC121" s="3"/>
      <c r="AD121" s="3"/>
    </row>
    <row r="122" spans="19:30" ht="15.75" customHeight="1" x14ac:dyDescent="0.2">
      <c r="S122" s="3"/>
      <c r="T122" s="3"/>
      <c r="U122" s="3"/>
      <c r="V122" s="3"/>
      <c r="W122" s="3"/>
      <c r="X122" s="3"/>
      <c r="Y122" s="3"/>
      <c r="Z122" s="3"/>
      <c r="AA122" s="3"/>
      <c r="AB122" s="3"/>
      <c r="AC122" s="3"/>
      <c r="AD122" s="3"/>
    </row>
    <row r="123" spans="19:30" ht="15.75" customHeight="1" x14ac:dyDescent="0.2">
      <c r="S123" s="3"/>
      <c r="T123" s="3"/>
      <c r="U123" s="3"/>
      <c r="V123" s="3"/>
      <c r="W123" s="3"/>
      <c r="X123" s="3"/>
      <c r="Y123" s="3"/>
      <c r="Z123" s="3"/>
      <c r="AA123" s="3"/>
      <c r="AB123" s="3"/>
      <c r="AC123" s="3"/>
      <c r="AD123" s="3"/>
    </row>
    <row r="124" spans="19:30" ht="15.75" customHeight="1" x14ac:dyDescent="0.2">
      <c r="S124" s="3"/>
      <c r="T124" s="3"/>
      <c r="U124" s="3"/>
      <c r="V124" s="3"/>
      <c r="W124" s="3"/>
      <c r="X124" s="3"/>
      <c r="Y124" s="3"/>
      <c r="Z124" s="3"/>
      <c r="AA124" s="3"/>
      <c r="AB124" s="3"/>
      <c r="AC124" s="3"/>
      <c r="AD124" s="3"/>
    </row>
    <row r="125" spans="19:30" ht="15.75" customHeight="1" x14ac:dyDescent="0.2">
      <c r="S125" s="3"/>
      <c r="T125" s="3"/>
      <c r="U125" s="3"/>
      <c r="V125" s="3"/>
      <c r="W125" s="3"/>
      <c r="X125" s="3"/>
      <c r="Y125" s="3"/>
      <c r="Z125" s="3"/>
      <c r="AA125" s="3"/>
      <c r="AB125" s="3"/>
      <c r="AC125" s="3"/>
      <c r="AD125" s="3"/>
    </row>
    <row r="126" spans="19:30" ht="15.75" customHeight="1" x14ac:dyDescent="0.2">
      <c r="S126" s="3"/>
      <c r="T126" s="3"/>
      <c r="U126" s="3"/>
      <c r="V126" s="3"/>
      <c r="W126" s="3"/>
      <c r="X126" s="3"/>
      <c r="Y126" s="3"/>
      <c r="Z126" s="3"/>
      <c r="AA126" s="3"/>
      <c r="AB126" s="3"/>
      <c r="AC126" s="3"/>
      <c r="AD126" s="3"/>
    </row>
    <row r="127" spans="19:30" ht="15.75" customHeight="1" x14ac:dyDescent="0.2">
      <c r="S127" s="3"/>
      <c r="T127" s="3"/>
      <c r="U127" s="3"/>
      <c r="V127" s="3"/>
      <c r="W127" s="3"/>
      <c r="X127" s="3"/>
      <c r="Y127" s="3"/>
      <c r="Z127" s="3"/>
      <c r="AA127" s="3"/>
      <c r="AB127" s="3"/>
      <c r="AC127" s="3"/>
      <c r="AD127" s="3"/>
    </row>
    <row r="128" spans="19:30" ht="15.75" customHeight="1" x14ac:dyDescent="0.2">
      <c r="S128" s="3"/>
      <c r="T128" s="3"/>
      <c r="U128" s="3"/>
      <c r="V128" s="3"/>
      <c r="W128" s="3"/>
      <c r="X128" s="3"/>
      <c r="Y128" s="3"/>
      <c r="Z128" s="3"/>
      <c r="AA128" s="3"/>
      <c r="AB128" s="3"/>
      <c r="AC128" s="3"/>
      <c r="AD128" s="3"/>
    </row>
    <row r="129" spans="19:30" ht="15.75" customHeight="1" x14ac:dyDescent="0.2">
      <c r="S129" s="3"/>
      <c r="T129" s="3"/>
      <c r="U129" s="3"/>
      <c r="V129" s="3"/>
      <c r="W129" s="3"/>
      <c r="X129" s="3"/>
      <c r="Y129" s="3"/>
      <c r="Z129" s="3"/>
      <c r="AA129" s="3"/>
      <c r="AB129" s="3"/>
      <c r="AC129" s="3"/>
      <c r="AD129" s="3"/>
    </row>
    <row r="130" spans="19:30" ht="15.75" customHeight="1" x14ac:dyDescent="0.2">
      <c r="S130" s="3"/>
      <c r="T130" s="3"/>
      <c r="U130" s="3"/>
      <c r="V130" s="3"/>
      <c r="W130" s="3"/>
      <c r="X130" s="3"/>
      <c r="Y130" s="3"/>
      <c r="Z130" s="3"/>
      <c r="AA130" s="3"/>
      <c r="AB130" s="3"/>
      <c r="AC130" s="3"/>
      <c r="AD130" s="3"/>
    </row>
    <row r="131" spans="19:30" ht="15.75" customHeight="1" x14ac:dyDescent="0.2">
      <c r="S131" s="3"/>
      <c r="T131" s="3"/>
      <c r="U131" s="3"/>
      <c r="V131" s="3"/>
      <c r="W131" s="3"/>
      <c r="X131" s="3"/>
      <c r="Y131" s="3"/>
      <c r="Z131" s="3"/>
      <c r="AA131" s="3"/>
      <c r="AB131" s="3"/>
      <c r="AC131" s="3"/>
      <c r="AD131" s="3"/>
    </row>
    <row r="132" spans="19:30" ht="15.75" customHeight="1" x14ac:dyDescent="0.2">
      <c r="S132" s="3"/>
      <c r="T132" s="3"/>
      <c r="U132" s="3"/>
      <c r="V132" s="3"/>
      <c r="W132" s="3"/>
      <c r="X132" s="3"/>
      <c r="Y132" s="3"/>
      <c r="Z132" s="3"/>
      <c r="AA132" s="3"/>
      <c r="AB132" s="3"/>
      <c r="AC132" s="3"/>
      <c r="AD132" s="3"/>
    </row>
    <row r="133" spans="19:30" ht="15.75" customHeight="1" x14ac:dyDescent="0.2">
      <c r="S133" s="3"/>
      <c r="T133" s="3"/>
      <c r="U133" s="3"/>
      <c r="V133" s="3"/>
      <c r="W133" s="3"/>
      <c r="X133" s="3"/>
      <c r="Y133" s="3"/>
      <c r="Z133" s="3"/>
      <c r="AA133" s="3"/>
      <c r="AB133" s="3"/>
      <c r="AC133" s="3"/>
      <c r="AD133" s="3"/>
    </row>
    <row r="134" spans="19:30" ht="15.75" customHeight="1" x14ac:dyDescent="0.2">
      <c r="S134" s="3"/>
      <c r="T134" s="3"/>
      <c r="U134" s="3"/>
      <c r="V134" s="3"/>
      <c r="W134" s="3"/>
      <c r="X134" s="3"/>
      <c r="Y134" s="3"/>
      <c r="Z134" s="3"/>
      <c r="AA134" s="3"/>
      <c r="AB134" s="3"/>
      <c r="AC134" s="3"/>
      <c r="AD134" s="3"/>
    </row>
    <row r="135" spans="19:30" ht="15.75" customHeight="1" x14ac:dyDescent="0.2">
      <c r="S135" s="3"/>
      <c r="T135" s="3"/>
      <c r="U135" s="3"/>
      <c r="V135" s="3"/>
      <c r="W135" s="3"/>
      <c r="X135" s="3"/>
      <c r="Y135" s="3"/>
      <c r="Z135" s="3"/>
      <c r="AA135" s="3"/>
      <c r="AB135" s="3"/>
      <c r="AC135" s="3"/>
      <c r="AD135" s="3"/>
    </row>
    <row r="136" spans="19:30" ht="15.75" customHeight="1" x14ac:dyDescent="0.2">
      <c r="S136" s="3"/>
      <c r="T136" s="3"/>
      <c r="U136" s="3"/>
      <c r="V136" s="3"/>
      <c r="W136" s="3"/>
      <c r="X136" s="3"/>
      <c r="Y136" s="3"/>
      <c r="Z136" s="3"/>
      <c r="AA136" s="3"/>
      <c r="AB136" s="3"/>
      <c r="AC136" s="3"/>
      <c r="AD136" s="3"/>
    </row>
    <row r="137" spans="19:30" ht="15.75" customHeight="1" x14ac:dyDescent="0.2">
      <c r="S137" s="3"/>
      <c r="T137" s="3"/>
      <c r="U137" s="3"/>
      <c r="V137" s="3"/>
      <c r="W137" s="3"/>
      <c r="X137" s="3"/>
      <c r="Y137" s="3"/>
      <c r="Z137" s="3"/>
      <c r="AA137" s="3"/>
      <c r="AB137" s="3"/>
      <c r="AC137" s="3"/>
      <c r="AD137" s="3"/>
    </row>
    <row r="138" spans="19:30" ht="15.75" customHeight="1" x14ac:dyDescent="0.2">
      <c r="S138" s="3"/>
      <c r="T138" s="3"/>
      <c r="U138" s="3"/>
      <c r="V138" s="3"/>
      <c r="W138" s="3"/>
      <c r="X138" s="3"/>
      <c r="Y138" s="3"/>
      <c r="Z138" s="3"/>
      <c r="AA138" s="3"/>
      <c r="AB138" s="3"/>
      <c r="AC138" s="3"/>
      <c r="AD138" s="3"/>
    </row>
    <row r="139" spans="19:30" ht="15.75" customHeight="1" x14ac:dyDescent="0.2">
      <c r="S139" s="3"/>
      <c r="T139" s="3"/>
      <c r="U139" s="3"/>
      <c r="V139" s="3"/>
      <c r="W139" s="3"/>
      <c r="X139" s="3"/>
      <c r="Y139" s="3"/>
      <c r="Z139" s="3"/>
      <c r="AA139" s="3"/>
      <c r="AB139" s="3"/>
      <c r="AC139" s="3"/>
      <c r="AD139" s="3"/>
    </row>
    <row r="140" spans="19:30" ht="15.75" customHeight="1" x14ac:dyDescent="0.2">
      <c r="S140" s="3"/>
      <c r="T140" s="3"/>
      <c r="U140" s="3"/>
      <c r="V140" s="3"/>
      <c r="W140" s="3"/>
      <c r="X140" s="3"/>
      <c r="Y140" s="3"/>
      <c r="Z140" s="3"/>
      <c r="AA140" s="3"/>
      <c r="AB140" s="3"/>
      <c r="AC140" s="3"/>
      <c r="AD140" s="3"/>
    </row>
    <row r="141" spans="19:30" ht="15.75" customHeight="1" x14ac:dyDescent="0.2">
      <c r="S141" s="3"/>
      <c r="T141" s="3"/>
      <c r="U141" s="3"/>
      <c r="V141" s="3"/>
      <c r="W141" s="3"/>
      <c r="X141" s="3"/>
      <c r="Y141" s="3"/>
      <c r="Z141" s="3"/>
      <c r="AA141" s="3"/>
      <c r="AB141" s="3"/>
      <c r="AC141" s="3"/>
      <c r="AD141" s="3"/>
    </row>
    <row r="142" spans="19:30" ht="15.75" customHeight="1" x14ac:dyDescent="0.2">
      <c r="S142" s="3"/>
      <c r="T142" s="3"/>
      <c r="U142" s="3"/>
      <c r="V142" s="3"/>
      <c r="W142" s="3"/>
      <c r="X142" s="3"/>
      <c r="Y142" s="3"/>
      <c r="Z142" s="3"/>
      <c r="AA142" s="3"/>
      <c r="AB142" s="3"/>
      <c r="AC142" s="3"/>
      <c r="AD142" s="3"/>
    </row>
    <row r="143" spans="19:30" ht="15.75" customHeight="1" x14ac:dyDescent="0.2">
      <c r="S143" s="3"/>
      <c r="T143" s="3"/>
      <c r="U143" s="3"/>
      <c r="V143" s="3"/>
      <c r="W143" s="3"/>
      <c r="X143" s="3"/>
      <c r="Y143" s="3"/>
      <c r="Z143" s="3"/>
      <c r="AA143" s="3"/>
      <c r="AB143" s="3"/>
      <c r="AC143" s="3"/>
      <c r="AD143" s="3"/>
    </row>
    <row r="144" spans="19:30" ht="15.75" customHeight="1" x14ac:dyDescent="0.2">
      <c r="S144" s="3"/>
      <c r="T144" s="3"/>
      <c r="U144" s="3"/>
      <c r="V144" s="3"/>
      <c r="W144" s="3"/>
      <c r="X144" s="3"/>
      <c r="Y144" s="3"/>
      <c r="Z144" s="3"/>
      <c r="AA144" s="3"/>
      <c r="AB144" s="3"/>
      <c r="AC144" s="3"/>
      <c r="AD144" s="3"/>
    </row>
    <row r="145" spans="19:30" ht="15.75" customHeight="1" x14ac:dyDescent="0.2">
      <c r="S145" s="3"/>
      <c r="T145" s="3"/>
      <c r="U145" s="3"/>
      <c r="V145" s="3"/>
      <c r="W145" s="3"/>
      <c r="X145" s="3"/>
      <c r="Y145" s="3"/>
      <c r="Z145" s="3"/>
      <c r="AA145" s="3"/>
      <c r="AB145" s="3"/>
      <c r="AC145" s="3"/>
      <c r="AD145" s="3"/>
    </row>
    <row r="146" spans="19:30" ht="15.75" customHeight="1" x14ac:dyDescent="0.2">
      <c r="S146" s="3"/>
      <c r="T146" s="3"/>
      <c r="U146" s="3"/>
      <c r="V146" s="3"/>
      <c r="W146" s="3"/>
      <c r="X146" s="3"/>
      <c r="Y146" s="3"/>
      <c r="Z146" s="3"/>
      <c r="AA146" s="3"/>
      <c r="AB146" s="3"/>
      <c r="AC146" s="3"/>
      <c r="AD146" s="3"/>
    </row>
    <row r="147" spans="19:30" ht="15.75" customHeight="1" x14ac:dyDescent="0.2">
      <c r="S147" s="3"/>
      <c r="T147" s="3"/>
      <c r="U147" s="3"/>
      <c r="V147" s="3"/>
      <c r="W147" s="3"/>
      <c r="X147" s="3"/>
      <c r="Y147" s="3"/>
      <c r="Z147" s="3"/>
      <c r="AA147" s="3"/>
      <c r="AB147" s="3"/>
      <c r="AC147" s="3"/>
      <c r="AD147" s="3"/>
    </row>
    <row r="148" spans="19:30" ht="15.75" customHeight="1" x14ac:dyDescent="0.2">
      <c r="S148" s="3"/>
      <c r="T148" s="3"/>
      <c r="U148" s="3"/>
      <c r="V148" s="3"/>
      <c r="W148" s="3"/>
      <c r="X148" s="3"/>
      <c r="Y148" s="3"/>
      <c r="Z148" s="3"/>
      <c r="AA148" s="3"/>
      <c r="AB148" s="3"/>
      <c r="AC148" s="3"/>
      <c r="AD148" s="3"/>
    </row>
    <row r="149" spans="19:30" ht="15.75" customHeight="1" x14ac:dyDescent="0.2">
      <c r="S149" s="3"/>
      <c r="T149" s="3"/>
      <c r="U149" s="3"/>
      <c r="V149" s="3"/>
      <c r="W149" s="3"/>
      <c r="X149" s="3"/>
      <c r="Y149" s="3"/>
      <c r="Z149" s="3"/>
      <c r="AA149" s="3"/>
      <c r="AB149" s="3"/>
      <c r="AC149" s="3"/>
      <c r="AD149" s="3"/>
    </row>
    <row r="150" spans="19:30" ht="15.75" customHeight="1" x14ac:dyDescent="0.2">
      <c r="S150" s="3"/>
      <c r="T150" s="3"/>
      <c r="U150" s="3"/>
      <c r="V150" s="3"/>
      <c r="W150" s="3"/>
      <c r="X150" s="3"/>
      <c r="Y150" s="3"/>
      <c r="Z150" s="3"/>
      <c r="AA150" s="3"/>
      <c r="AB150" s="3"/>
      <c r="AC150" s="3"/>
      <c r="AD150" s="3"/>
    </row>
    <row r="151" spans="19:30" ht="15.75" customHeight="1" x14ac:dyDescent="0.2">
      <c r="S151" s="3"/>
      <c r="T151" s="3"/>
      <c r="U151" s="3"/>
      <c r="V151" s="3"/>
      <c r="W151" s="3"/>
      <c r="X151" s="3"/>
      <c r="Y151" s="3"/>
      <c r="Z151" s="3"/>
      <c r="AA151" s="3"/>
      <c r="AB151" s="3"/>
      <c r="AC151" s="3"/>
      <c r="AD151" s="3"/>
    </row>
    <row r="152" spans="19:30" ht="15.75" customHeight="1" x14ac:dyDescent="0.2">
      <c r="S152" s="3"/>
      <c r="T152" s="3"/>
      <c r="U152" s="3"/>
      <c r="V152" s="3"/>
      <c r="W152" s="3"/>
      <c r="X152" s="3"/>
      <c r="Y152" s="3"/>
      <c r="Z152" s="3"/>
      <c r="AA152" s="3"/>
      <c r="AB152" s="3"/>
      <c r="AC152" s="3"/>
      <c r="AD152" s="3"/>
    </row>
    <row r="153" spans="19:30" ht="15.75" customHeight="1" x14ac:dyDescent="0.2">
      <c r="S153" s="3"/>
      <c r="T153" s="3"/>
      <c r="U153" s="3"/>
      <c r="V153" s="3"/>
      <c r="W153" s="3"/>
      <c r="X153" s="3"/>
      <c r="Y153" s="3"/>
      <c r="Z153" s="3"/>
      <c r="AA153" s="3"/>
      <c r="AB153" s="3"/>
      <c r="AC153" s="3"/>
      <c r="AD153" s="3"/>
    </row>
    <row r="154" spans="19:30" ht="15.75" customHeight="1" x14ac:dyDescent="0.2">
      <c r="S154" s="3"/>
      <c r="T154" s="3"/>
      <c r="U154" s="3"/>
      <c r="V154" s="3"/>
      <c r="W154" s="3"/>
      <c r="X154" s="3"/>
      <c r="Y154" s="3"/>
      <c r="Z154" s="3"/>
      <c r="AA154" s="3"/>
      <c r="AB154" s="3"/>
      <c r="AC154" s="3"/>
      <c r="AD154" s="3"/>
    </row>
    <row r="155" spans="19:30" ht="15.75" customHeight="1" x14ac:dyDescent="0.2">
      <c r="S155" s="3"/>
      <c r="T155" s="3"/>
      <c r="U155" s="3"/>
      <c r="V155" s="3"/>
      <c r="W155" s="3"/>
      <c r="X155" s="3"/>
      <c r="Y155" s="3"/>
      <c r="Z155" s="3"/>
      <c r="AA155" s="3"/>
      <c r="AB155" s="3"/>
      <c r="AC155" s="3"/>
      <c r="AD155" s="3"/>
    </row>
    <row r="156" spans="19:30" ht="15.75" customHeight="1" x14ac:dyDescent="0.2">
      <c r="S156" s="3"/>
      <c r="T156" s="3"/>
      <c r="U156" s="3"/>
      <c r="V156" s="3"/>
      <c r="W156" s="3"/>
      <c r="X156" s="3"/>
      <c r="Y156" s="3"/>
      <c r="Z156" s="3"/>
      <c r="AA156" s="3"/>
      <c r="AB156" s="3"/>
      <c r="AC156" s="3"/>
      <c r="AD156" s="3"/>
    </row>
    <row r="157" spans="19:30" ht="15.75" customHeight="1" x14ac:dyDescent="0.2">
      <c r="S157" s="3"/>
      <c r="T157" s="3"/>
      <c r="U157" s="3"/>
      <c r="V157" s="3"/>
      <c r="W157" s="3"/>
      <c r="X157" s="3"/>
      <c r="Y157" s="3"/>
      <c r="Z157" s="3"/>
      <c r="AA157" s="3"/>
      <c r="AB157" s="3"/>
      <c r="AC157" s="3"/>
      <c r="AD157" s="3"/>
    </row>
    <row r="158" spans="19:30" ht="15.75" customHeight="1" x14ac:dyDescent="0.2">
      <c r="S158" s="3"/>
      <c r="T158" s="3"/>
      <c r="U158" s="3"/>
      <c r="V158" s="3"/>
      <c r="W158" s="3"/>
      <c r="X158" s="3"/>
      <c r="Y158" s="3"/>
      <c r="Z158" s="3"/>
      <c r="AA158" s="3"/>
      <c r="AB158" s="3"/>
      <c r="AC158" s="3"/>
      <c r="AD158" s="3"/>
    </row>
    <row r="159" spans="19:30" ht="15.75" customHeight="1" x14ac:dyDescent="0.2">
      <c r="S159" s="3"/>
      <c r="T159" s="3"/>
      <c r="U159" s="3"/>
      <c r="V159" s="3"/>
      <c r="W159" s="3"/>
      <c r="X159" s="3"/>
      <c r="Y159" s="3"/>
      <c r="Z159" s="3"/>
      <c r="AA159" s="3"/>
      <c r="AB159" s="3"/>
      <c r="AC159" s="3"/>
      <c r="AD159" s="3"/>
    </row>
    <row r="160" spans="19:30" ht="15.75" customHeight="1" x14ac:dyDescent="0.2">
      <c r="S160" s="3"/>
      <c r="T160" s="3"/>
      <c r="U160" s="3"/>
      <c r="V160" s="3"/>
      <c r="W160" s="3"/>
      <c r="X160" s="3"/>
      <c r="Y160" s="3"/>
      <c r="Z160" s="3"/>
      <c r="AA160" s="3"/>
      <c r="AB160" s="3"/>
      <c r="AC160" s="3"/>
      <c r="AD160" s="3"/>
    </row>
    <row r="161" spans="19:30" ht="15.75" customHeight="1" x14ac:dyDescent="0.2">
      <c r="S161" s="3"/>
      <c r="T161" s="3"/>
      <c r="U161" s="3"/>
      <c r="V161" s="3"/>
      <c r="W161" s="3"/>
      <c r="X161" s="3"/>
      <c r="Y161" s="3"/>
      <c r="Z161" s="3"/>
      <c r="AA161" s="3"/>
      <c r="AB161" s="3"/>
      <c r="AC161" s="3"/>
      <c r="AD161" s="3"/>
    </row>
    <row r="162" spans="19:30" ht="15.75" customHeight="1" x14ac:dyDescent="0.2">
      <c r="S162" s="3"/>
      <c r="T162" s="3"/>
      <c r="U162" s="3"/>
      <c r="V162" s="3"/>
      <c r="W162" s="3"/>
      <c r="X162" s="3"/>
      <c r="Y162" s="3"/>
      <c r="Z162" s="3"/>
      <c r="AA162" s="3"/>
      <c r="AB162" s="3"/>
      <c r="AC162" s="3"/>
      <c r="AD162" s="3"/>
    </row>
    <row r="163" spans="19:30" ht="15.75" customHeight="1" x14ac:dyDescent="0.2">
      <c r="S163" s="3"/>
      <c r="T163" s="3"/>
      <c r="U163" s="3"/>
      <c r="V163" s="3"/>
      <c r="W163" s="3"/>
      <c r="X163" s="3"/>
      <c r="Y163" s="3"/>
      <c r="Z163" s="3"/>
      <c r="AA163" s="3"/>
      <c r="AB163" s="3"/>
      <c r="AC163" s="3"/>
      <c r="AD163" s="3"/>
    </row>
    <row r="164" spans="19:30" ht="15.75" customHeight="1" x14ac:dyDescent="0.2">
      <c r="S164" s="3"/>
      <c r="T164" s="3"/>
      <c r="U164" s="3"/>
      <c r="V164" s="3"/>
      <c r="W164" s="3"/>
      <c r="X164" s="3"/>
      <c r="Y164" s="3"/>
      <c r="Z164" s="3"/>
      <c r="AA164" s="3"/>
      <c r="AB164" s="3"/>
      <c r="AC164" s="3"/>
      <c r="AD164" s="3"/>
    </row>
    <row r="165" spans="19:30" ht="15.75" customHeight="1" x14ac:dyDescent="0.2">
      <c r="S165" s="3"/>
      <c r="T165" s="3"/>
      <c r="U165" s="3"/>
      <c r="V165" s="3"/>
      <c r="W165" s="3"/>
      <c r="X165" s="3"/>
      <c r="Y165" s="3"/>
      <c r="Z165" s="3"/>
      <c r="AA165" s="3"/>
      <c r="AB165" s="3"/>
      <c r="AC165" s="3"/>
      <c r="AD165" s="3"/>
    </row>
    <row r="166" spans="19:30" ht="15.75" customHeight="1" x14ac:dyDescent="0.2">
      <c r="S166" s="3"/>
      <c r="T166" s="3"/>
      <c r="U166" s="3"/>
      <c r="V166" s="3"/>
      <c r="W166" s="3"/>
      <c r="X166" s="3"/>
      <c r="Y166" s="3"/>
      <c r="Z166" s="3"/>
      <c r="AA166" s="3"/>
      <c r="AB166" s="3"/>
      <c r="AC166" s="3"/>
      <c r="AD166" s="3"/>
    </row>
    <row r="167" spans="19:30" ht="15.75" customHeight="1" x14ac:dyDescent="0.2">
      <c r="S167" s="3"/>
      <c r="T167" s="3"/>
      <c r="U167" s="3"/>
      <c r="V167" s="3"/>
      <c r="W167" s="3"/>
      <c r="X167" s="3"/>
      <c r="Y167" s="3"/>
      <c r="Z167" s="3"/>
      <c r="AA167" s="3"/>
      <c r="AB167" s="3"/>
      <c r="AC167" s="3"/>
      <c r="AD167" s="3"/>
    </row>
    <row r="168" spans="19:30" ht="15.75" customHeight="1" x14ac:dyDescent="0.2">
      <c r="S168" s="3"/>
      <c r="T168" s="3"/>
      <c r="U168" s="3"/>
      <c r="V168" s="3"/>
      <c r="W168" s="3"/>
      <c r="X168" s="3"/>
      <c r="Y168" s="3"/>
      <c r="Z168" s="3"/>
      <c r="AA168" s="3"/>
      <c r="AB168" s="3"/>
      <c r="AC168" s="3"/>
      <c r="AD168" s="3"/>
    </row>
    <row r="169" spans="19:30" ht="15.75" customHeight="1" x14ac:dyDescent="0.2">
      <c r="S169" s="3"/>
      <c r="T169" s="3"/>
      <c r="U169" s="3"/>
      <c r="V169" s="3"/>
      <c r="W169" s="3"/>
      <c r="X169" s="3"/>
      <c r="Y169" s="3"/>
      <c r="Z169" s="3"/>
      <c r="AA169" s="3"/>
      <c r="AB169" s="3"/>
      <c r="AC169" s="3"/>
      <c r="AD169" s="3"/>
    </row>
    <row r="170" spans="19:30" ht="15.75" customHeight="1" x14ac:dyDescent="0.2">
      <c r="S170" s="3"/>
      <c r="T170" s="3"/>
      <c r="U170" s="3"/>
      <c r="V170" s="3"/>
      <c r="W170" s="3"/>
      <c r="X170" s="3"/>
      <c r="Y170" s="3"/>
      <c r="Z170" s="3"/>
      <c r="AA170" s="3"/>
      <c r="AB170" s="3"/>
      <c r="AC170" s="3"/>
      <c r="AD170" s="3"/>
    </row>
    <row r="171" spans="19:30" ht="15.75" customHeight="1" x14ac:dyDescent="0.2">
      <c r="S171" s="3"/>
      <c r="T171" s="3"/>
      <c r="U171" s="3"/>
      <c r="V171" s="3"/>
      <c r="W171" s="3"/>
      <c r="X171" s="3"/>
      <c r="Y171" s="3"/>
      <c r="Z171" s="3"/>
      <c r="AA171" s="3"/>
      <c r="AB171" s="3"/>
      <c r="AC171" s="3"/>
      <c r="AD171" s="3"/>
    </row>
    <row r="172" spans="19:30" ht="15.75" customHeight="1" x14ac:dyDescent="0.2">
      <c r="S172" s="3"/>
      <c r="T172" s="3"/>
      <c r="U172" s="3"/>
      <c r="V172" s="3"/>
      <c r="W172" s="3"/>
      <c r="X172" s="3"/>
      <c r="Y172" s="3"/>
      <c r="Z172" s="3"/>
      <c r="AA172" s="3"/>
      <c r="AB172" s="3"/>
      <c r="AC172" s="3"/>
      <c r="AD172" s="3"/>
    </row>
    <row r="173" spans="19:30" ht="15.75" customHeight="1" x14ac:dyDescent="0.2">
      <c r="S173" s="3"/>
      <c r="T173" s="3"/>
      <c r="U173" s="3"/>
      <c r="V173" s="3"/>
      <c r="W173" s="3"/>
      <c r="X173" s="3"/>
      <c r="Y173" s="3"/>
      <c r="Z173" s="3"/>
      <c r="AA173" s="3"/>
      <c r="AB173" s="3"/>
      <c r="AC173" s="3"/>
      <c r="AD173" s="3"/>
    </row>
    <row r="174" spans="19:30" ht="15.75" customHeight="1" x14ac:dyDescent="0.2">
      <c r="S174" s="3"/>
      <c r="T174" s="3"/>
      <c r="U174" s="3"/>
      <c r="V174" s="3"/>
      <c r="W174" s="3"/>
      <c r="X174" s="3"/>
      <c r="Y174" s="3"/>
      <c r="Z174" s="3"/>
      <c r="AA174" s="3"/>
      <c r="AB174" s="3"/>
      <c r="AC174" s="3"/>
      <c r="AD174" s="3"/>
    </row>
    <row r="175" spans="19:30" ht="15.75" customHeight="1" x14ac:dyDescent="0.2">
      <c r="S175" s="3"/>
      <c r="T175" s="3"/>
      <c r="U175" s="3"/>
      <c r="V175" s="3"/>
      <c r="W175" s="3"/>
      <c r="X175" s="3"/>
      <c r="Y175" s="3"/>
      <c r="Z175" s="3"/>
      <c r="AA175" s="3"/>
      <c r="AB175" s="3"/>
      <c r="AC175" s="3"/>
      <c r="AD175" s="3"/>
    </row>
    <row r="176" spans="19:30" ht="15.75" customHeight="1" x14ac:dyDescent="0.2">
      <c r="S176" s="3"/>
      <c r="T176" s="3"/>
      <c r="U176" s="3"/>
      <c r="V176" s="3"/>
      <c r="W176" s="3"/>
      <c r="X176" s="3"/>
      <c r="Y176" s="3"/>
      <c r="Z176" s="3"/>
      <c r="AA176" s="3"/>
      <c r="AB176" s="3"/>
      <c r="AC176" s="3"/>
      <c r="AD176" s="3"/>
    </row>
    <row r="177" spans="19:30" ht="15.75" customHeight="1" x14ac:dyDescent="0.2">
      <c r="S177" s="3"/>
      <c r="T177" s="3"/>
      <c r="U177" s="3"/>
      <c r="V177" s="3"/>
      <c r="W177" s="3"/>
      <c r="X177" s="3"/>
      <c r="Y177" s="3"/>
      <c r="Z177" s="3"/>
      <c r="AA177" s="3"/>
      <c r="AB177" s="3"/>
      <c r="AC177" s="3"/>
      <c r="AD177" s="3"/>
    </row>
    <row r="178" spans="19:30" ht="15.75" customHeight="1" x14ac:dyDescent="0.2">
      <c r="S178" s="3"/>
      <c r="T178" s="3"/>
      <c r="U178" s="3"/>
      <c r="V178" s="3"/>
      <c r="W178" s="3"/>
      <c r="X178" s="3"/>
      <c r="Y178" s="3"/>
      <c r="Z178" s="3"/>
      <c r="AA178" s="3"/>
      <c r="AB178" s="3"/>
      <c r="AC178" s="3"/>
      <c r="AD178" s="3"/>
    </row>
    <row r="179" spans="19:30" ht="15.75" customHeight="1" x14ac:dyDescent="0.2">
      <c r="S179" s="3"/>
      <c r="T179" s="3"/>
      <c r="U179" s="3"/>
      <c r="V179" s="3"/>
      <c r="W179" s="3"/>
      <c r="X179" s="3"/>
      <c r="Y179" s="3"/>
      <c r="Z179" s="3"/>
      <c r="AA179" s="3"/>
      <c r="AB179" s="3"/>
      <c r="AC179" s="3"/>
      <c r="AD179" s="3"/>
    </row>
    <row r="180" spans="19:30" ht="15.75" customHeight="1" x14ac:dyDescent="0.2">
      <c r="S180" s="3"/>
      <c r="T180" s="3"/>
      <c r="U180" s="3"/>
      <c r="V180" s="3"/>
      <c r="W180" s="3"/>
      <c r="X180" s="3"/>
      <c r="Y180" s="3"/>
      <c r="Z180" s="3"/>
      <c r="AA180" s="3"/>
      <c r="AB180" s="3"/>
      <c r="AC180" s="3"/>
      <c r="AD180" s="3"/>
    </row>
    <row r="181" spans="19:30" ht="15.75" customHeight="1" x14ac:dyDescent="0.2">
      <c r="S181" s="3"/>
      <c r="T181" s="3"/>
      <c r="U181" s="3"/>
      <c r="V181" s="3"/>
      <c r="W181" s="3"/>
      <c r="X181" s="3"/>
      <c r="Y181" s="3"/>
      <c r="Z181" s="3"/>
      <c r="AA181" s="3"/>
      <c r="AB181" s="3"/>
      <c r="AC181" s="3"/>
      <c r="AD181" s="3"/>
    </row>
    <row r="182" spans="19:30" ht="15.75" customHeight="1" x14ac:dyDescent="0.2">
      <c r="S182" s="3"/>
      <c r="T182" s="3"/>
      <c r="U182" s="3"/>
      <c r="V182" s="3"/>
      <c r="W182" s="3"/>
      <c r="X182" s="3"/>
      <c r="Y182" s="3"/>
      <c r="Z182" s="3"/>
      <c r="AA182" s="3"/>
      <c r="AB182" s="3"/>
      <c r="AC182" s="3"/>
      <c r="AD182" s="3"/>
    </row>
    <row r="183" spans="19:30" ht="15.75" customHeight="1" x14ac:dyDescent="0.2">
      <c r="S183" s="3"/>
      <c r="T183" s="3"/>
      <c r="U183" s="3"/>
      <c r="V183" s="3"/>
      <c r="W183" s="3"/>
      <c r="X183" s="3"/>
      <c r="Y183" s="3"/>
      <c r="Z183" s="3"/>
      <c r="AA183" s="3"/>
      <c r="AB183" s="3"/>
      <c r="AC183" s="3"/>
      <c r="AD183" s="3"/>
    </row>
    <row r="184" spans="19:30" ht="15.75" customHeight="1" x14ac:dyDescent="0.2">
      <c r="S184" s="3"/>
      <c r="T184" s="3"/>
      <c r="U184" s="3"/>
      <c r="V184" s="3"/>
      <c r="W184" s="3"/>
      <c r="X184" s="3"/>
      <c r="Y184" s="3"/>
      <c r="Z184" s="3"/>
      <c r="AA184" s="3"/>
      <c r="AB184" s="3"/>
      <c r="AC184" s="3"/>
      <c r="AD184" s="3"/>
    </row>
    <row r="185" spans="19:30" ht="15.75" customHeight="1" x14ac:dyDescent="0.2">
      <c r="S185" s="3"/>
      <c r="T185" s="3"/>
      <c r="U185" s="3"/>
      <c r="V185" s="3"/>
      <c r="W185" s="3"/>
      <c r="X185" s="3"/>
      <c r="Y185" s="3"/>
      <c r="Z185" s="3"/>
      <c r="AA185" s="3"/>
      <c r="AB185" s="3"/>
      <c r="AC185" s="3"/>
      <c r="AD185" s="3"/>
    </row>
    <row r="186" spans="19:30" ht="15.75" customHeight="1" x14ac:dyDescent="0.2">
      <c r="S186" s="3"/>
      <c r="T186" s="3"/>
      <c r="U186" s="3"/>
      <c r="V186" s="3"/>
      <c r="W186" s="3"/>
      <c r="X186" s="3"/>
      <c r="Y186" s="3"/>
      <c r="Z186" s="3"/>
      <c r="AA186" s="3"/>
      <c r="AB186" s="3"/>
      <c r="AC186" s="3"/>
      <c r="AD186" s="3"/>
    </row>
    <row r="187" spans="19:30" ht="15.75" customHeight="1" x14ac:dyDescent="0.2">
      <c r="S187" s="3"/>
      <c r="T187" s="3"/>
      <c r="U187" s="3"/>
      <c r="V187" s="3"/>
      <c r="W187" s="3"/>
      <c r="X187" s="3"/>
      <c r="Y187" s="3"/>
      <c r="Z187" s="3"/>
      <c r="AA187" s="3"/>
      <c r="AB187" s="3"/>
      <c r="AC187" s="3"/>
      <c r="AD187" s="3"/>
    </row>
    <row r="188" spans="19:30" ht="15.75" customHeight="1" x14ac:dyDescent="0.2">
      <c r="S188" s="3"/>
      <c r="T188" s="3"/>
      <c r="U188" s="3"/>
      <c r="V188" s="3"/>
      <c r="W188" s="3"/>
      <c r="X188" s="3"/>
      <c r="Y188" s="3"/>
      <c r="Z188" s="3"/>
      <c r="AA188" s="3"/>
      <c r="AB188" s="3"/>
      <c r="AC188" s="3"/>
      <c r="AD188" s="3"/>
    </row>
    <row r="189" spans="19:30" ht="15.75" customHeight="1" x14ac:dyDescent="0.2">
      <c r="S189" s="3"/>
      <c r="T189" s="3"/>
      <c r="U189" s="3"/>
      <c r="V189" s="3"/>
      <c r="W189" s="3"/>
      <c r="X189" s="3"/>
      <c r="Y189" s="3"/>
      <c r="Z189" s="3"/>
      <c r="AA189" s="3"/>
      <c r="AB189" s="3"/>
      <c r="AC189" s="3"/>
      <c r="AD189" s="3"/>
    </row>
    <row r="190" spans="19:30" ht="15.75" customHeight="1" x14ac:dyDescent="0.2">
      <c r="S190" s="3"/>
      <c r="T190" s="3"/>
      <c r="U190" s="3"/>
      <c r="V190" s="3"/>
      <c r="W190" s="3"/>
      <c r="X190" s="3"/>
      <c r="Y190" s="3"/>
      <c r="Z190" s="3"/>
      <c r="AA190" s="3"/>
      <c r="AB190" s="3"/>
      <c r="AC190" s="3"/>
      <c r="AD190" s="3"/>
    </row>
    <row r="191" spans="19:30" ht="15.75" customHeight="1" x14ac:dyDescent="0.2">
      <c r="S191" s="3"/>
      <c r="T191" s="3"/>
      <c r="U191" s="3"/>
      <c r="V191" s="3"/>
      <c r="W191" s="3"/>
      <c r="X191" s="3"/>
      <c r="Y191" s="3"/>
      <c r="Z191" s="3"/>
      <c r="AA191" s="3"/>
      <c r="AB191" s="3"/>
      <c r="AC191" s="3"/>
      <c r="AD191" s="3"/>
    </row>
    <row r="192" spans="19:30" ht="15.75" customHeight="1" x14ac:dyDescent="0.2">
      <c r="S192" s="3"/>
      <c r="T192" s="3"/>
      <c r="U192" s="3"/>
      <c r="V192" s="3"/>
      <c r="W192" s="3"/>
      <c r="X192" s="3"/>
      <c r="Y192" s="3"/>
      <c r="Z192" s="3"/>
      <c r="AA192" s="3"/>
      <c r="AB192" s="3"/>
      <c r="AC192" s="3"/>
      <c r="AD192" s="3"/>
    </row>
    <row r="193" spans="19:30" ht="15.75" customHeight="1" x14ac:dyDescent="0.2">
      <c r="S193" s="3"/>
      <c r="T193" s="3"/>
      <c r="U193" s="3"/>
      <c r="V193" s="3"/>
      <c r="W193" s="3"/>
      <c r="X193" s="3"/>
      <c r="Y193" s="3"/>
      <c r="Z193" s="3"/>
      <c r="AA193" s="3"/>
      <c r="AB193" s="3"/>
      <c r="AC193" s="3"/>
      <c r="AD193" s="3"/>
    </row>
    <row r="194" spans="19:30" ht="15.75" customHeight="1" x14ac:dyDescent="0.2">
      <c r="S194" s="3"/>
      <c r="T194" s="3"/>
      <c r="U194" s="3"/>
      <c r="V194" s="3"/>
      <c r="W194" s="3"/>
      <c r="X194" s="3"/>
      <c r="Y194" s="3"/>
      <c r="Z194" s="3"/>
      <c r="AA194" s="3"/>
      <c r="AB194" s="3"/>
      <c r="AC194" s="3"/>
      <c r="AD194" s="3"/>
    </row>
    <row r="195" spans="19:30" ht="15.75" customHeight="1" x14ac:dyDescent="0.2">
      <c r="S195" s="3"/>
      <c r="T195" s="3"/>
      <c r="U195" s="3"/>
      <c r="V195" s="3"/>
      <c r="W195" s="3"/>
      <c r="X195" s="3"/>
      <c r="Y195" s="3"/>
      <c r="Z195" s="3"/>
      <c r="AA195" s="3"/>
      <c r="AB195" s="3"/>
      <c r="AC195" s="3"/>
      <c r="AD195" s="3"/>
    </row>
    <row r="196" spans="19:30" ht="15.75" customHeight="1" x14ac:dyDescent="0.2">
      <c r="S196" s="3"/>
      <c r="T196" s="3"/>
      <c r="U196" s="3"/>
      <c r="V196" s="3"/>
      <c r="W196" s="3"/>
      <c r="X196" s="3"/>
      <c r="Y196" s="3"/>
      <c r="Z196" s="3"/>
      <c r="AA196" s="3"/>
      <c r="AB196" s="3"/>
      <c r="AC196" s="3"/>
      <c r="AD196" s="3"/>
    </row>
    <row r="197" spans="19:30" ht="15.75" customHeight="1" x14ac:dyDescent="0.2">
      <c r="S197" s="3"/>
      <c r="T197" s="3"/>
      <c r="U197" s="3"/>
      <c r="V197" s="3"/>
      <c r="W197" s="3"/>
      <c r="X197" s="3"/>
      <c r="Y197" s="3"/>
      <c r="Z197" s="3"/>
      <c r="AA197" s="3"/>
      <c r="AB197" s="3"/>
      <c r="AC197" s="3"/>
      <c r="AD197" s="3"/>
    </row>
    <row r="198" spans="19:30" ht="15.75" customHeight="1" x14ac:dyDescent="0.2">
      <c r="S198" s="3"/>
      <c r="T198" s="3"/>
      <c r="U198" s="3"/>
      <c r="V198" s="3"/>
      <c r="W198" s="3"/>
      <c r="X198" s="3"/>
      <c r="Y198" s="3"/>
      <c r="Z198" s="3"/>
      <c r="AA198" s="3"/>
      <c r="AB198" s="3"/>
      <c r="AC198" s="3"/>
      <c r="AD198" s="3"/>
    </row>
    <row r="199" spans="19:30" ht="15.75" customHeight="1" x14ac:dyDescent="0.2">
      <c r="S199" s="3"/>
      <c r="T199" s="3"/>
      <c r="U199" s="3"/>
      <c r="V199" s="3"/>
      <c r="W199" s="3"/>
      <c r="X199" s="3"/>
      <c r="Y199" s="3"/>
      <c r="Z199" s="3"/>
      <c r="AA199" s="3"/>
      <c r="AB199" s="3"/>
      <c r="AC199" s="3"/>
      <c r="AD199" s="3"/>
    </row>
    <row r="200" spans="19:30" ht="15.75" customHeight="1" x14ac:dyDescent="0.2">
      <c r="S200" s="3"/>
      <c r="T200" s="3"/>
      <c r="U200" s="3"/>
      <c r="V200" s="3"/>
      <c r="W200" s="3"/>
      <c r="X200" s="3"/>
      <c r="Y200" s="3"/>
      <c r="Z200" s="3"/>
      <c r="AA200" s="3"/>
      <c r="AB200" s="3"/>
      <c r="AC200" s="3"/>
      <c r="AD200" s="3"/>
    </row>
    <row r="201" spans="19:30" ht="15.75" customHeight="1" x14ac:dyDescent="0.2">
      <c r="S201" s="3"/>
      <c r="T201" s="3"/>
      <c r="U201" s="3"/>
      <c r="V201" s="3"/>
      <c r="W201" s="3"/>
      <c r="X201" s="3"/>
      <c r="Y201" s="3"/>
      <c r="Z201" s="3"/>
      <c r="AA201" s="3"/>
      <c r="AB201" s="3"/>
      <c r="AC201" s="3"/>
      <c r="AD201" s="3"/>
    </row>
    <row r="202" spans="19:30" ht="15.75" customHeight="1" x14ac:dyDescent="0.2">
      <c r="S202" s="3"/>
      <c r="T202" s="3"/>
      <c r="U202" s="3"/>
      <c r="V202" s="3"/>
      <c r="W202" s="3"/>
      <c r="X202" s="3"/>
      <c r="Y202" s="3"/>
      <c r="Z202" s="3"/>
      <c r="AA202" s="3"/>
      <c r="AB202" s="3"/>
      <c r="AC202" s="3"/>
      <c r="AD202" s="3"/>
    </row>
    <row r="203" spans="19:30" ht="15.75" customHeight="1" x14ac:dyDescent="0.2">
      <c r="S203" s="3"/>
      <c r="T203" s="3"/>
      <c r="U203" s="3"/>
      <c r="V203" s="3"/>
      <c r="W203" s="3"/>
      <c r="X203" s="3"/>
      <c r="Y203" s="3"/>
      <c r="Z203" s="3"/>
      <c r="AA203" s="3"/>
      <c r="AB203" s="3"/>
      <c r="AC203" s="3"/>
      <c r="AD203" s="3"/>
    </row>
    <row r="204" spans="19:30" ht="15.75" customHeight="1" x14ac:dyDescent="0.2">
      <c r="S204" s="3"/>
      <c r="T204" s="3"/>
      <c r="U204" s="3"/>
      <c r="V204" s="3"/>
      <c r="W204" s="3"/>
      <c r="X204" s="3"/>
      <c r="Y204" s="3"/>
      <c r="Z204" s="3"/>
      <c r="AA204" s="3"/>
      <c r="AB204" s="3"/>
      <c r="AC204" s="3"/>
      <c r="AD204" s="3"/>
    </row>
    <row r="205" spans="19:30" ht="15.75" customHeight="1" x14ac:dyDescent="0.2">
      <c r="S205" s="3"/>
      <c r="T205" s="3"/>
      <c r="U205" s="3"/>
      <c r="V205" s="3"/>
      <c r="W205" s="3"/>
      <c r="X205" s="3"/>
      <c r="Y205" s="3"/>
      <c r="Z205" s="3"/>
      <c r="AA205" s="3"/>
      <c r="AB205" s="3"/>
      <c r="AC205" s="3"/>
      <c r="AD205" s="3"/>
    </row>
    <row r="206" spans="19:30" ht="15.75" customHeight="1" x14ac:dyDescent="0.2">
      <c r="S206" s="3"/>
      <c r="T206" s="3"/>
      <c r="U206" s="3"/>
      <c r="V206" s="3"/>
      <c r="W206" s="3"/>
      <c r="X206" s="3"/>
      <c r="Y206" s="3"/>
      <c r="Z206" s="3"/>
      <c r="AA206" s="3"/>
      <c r="AB206" s="3"/>
      <c r="AC206" s="3"/>
      <c r="AD206" s="3"/>
    </row>
    <row r="207" spans="19:30" ht="15.75" customHeight="1" x14ac:dyDescent="0.2">
      <c r="S207" s="3"/>
      <c r="T207" s="3"/>
      <c r="U207" s="3"/>
      <c r="V207" s="3"/>
      <c r="W207" s="3"/>
      <c r="X207" s="3"/>
      <c r="Y207" s="3"/>
      <c r="Z207" s="3"/>
      <c r="AA207" s="3"/>
      <c r="AB207" s="3"/>
      <c r="AC207" s="3"/>
      <c r="AD207" s="3"/>
    </row>
    <row r="208" spans="19:30" ht="15.75" customHeight="1" x14ac:dyDescent="0.2">
      <c r="S208" s="3"/>
      <c r="T208" s="3"/>
      <c r="U208" s="3"/>
      <c r="V208" s="3"/>
      <c r="W208" s="3"/>
      <c r="X208" s="3"/>
      <c r="Y208" s="3"/>
      <c r="Z208" s="3"/>
      <c r="AA208" s="3"/>
      <c r="AB208" s="3"/>
      <c r="AC208" s="3"/>
      <c r="AD208" s="3"/>
    </row>
    <row r="209" spans="19:30" ht="15.75" customHeight="1" x14ac:dyDescent="0.2">
      <c r="S209" s="3"/>
      <c r="T209" s="3"/>
      <c r="U209" s="3"/>
      <c r="V209" s="3"/>
      <c r="W209" s="3"/>
      <c r="X209" s="3"/>
      <c r="Y209" s="3"/>
      <c r="Z209" s="3"/>
      <c r="AA209" s="3"/>
      <c r="AB209" s="3"/>
      <c r="AC209" s="3"/>
      <c r="AD209" s="3"/>
    </row>
    <row r="210" spans="19:30" ht="15.75" customHeight="1" x14ac:dyDescent="0.2">
      <c r="S210" s="3"/>
      <c r="T210" s="3"/>
      <c r="U210" s="3"/>
      <c r="V210" s="3"/>
      <c r="W210" s="3"/>
      <c r="X210" s="3"/>
      <c r="Y210" s="3"/>
      <c r="Z210" s="3"/>
      <c r="AA210" s="3"/>
      <c r="AB210" s="3"/>
      <c r="AC210" s="3"/>
      <c r="AD210" s="3"/>
    </row>
    <row r="211" spans="19:30" ht="15.75" customHeight="1" x14ac:dyDescent="0.2">
      <c r="S211" s="3"/>
      <c r="T211" s="3"/>
      <c r="U211" s="3"/>
      <c r="V211" s="3"/>
      <c r="W211" s="3"/>
      <c r="X211" s="3"/>
      <c r="Y211" s="3"/>
      <c r="Z211" s="3"/>
      <c r="AA211" s="3"/>
      <c r="AB211" s="3"/>
      <c r="AC211" s="3"/>
      <c r="AD211" s="3"/>
    </row>
    <row r="212" spans="19:30" ht="15.75" customHeight="1" x14ac:dyDescent="0.2">
      <c r="S212" s="3"/>
      <c r="T212" s="3"/>
      <c r="U212" s="3"/>
      <c r="V212" s="3"/>
      <c r="W212" s="3"/>
      <c r="X212" s="3"/>
      <c r="Y212" s="3"/>
      <c r="Z212" s="3"/>
      <c r="AA212" s="3"/>
      <c r="AB212" s="3"/>
      <c r="AC212" s="3"/>
      <c r="AD212" s="3"/>
    </row>
    <row r="213" spans="19:30" ht="15.75" customHeight="1" x14ac:dyDescent="0.2">
      <c r="S213" s="3"/>
      <c r="T213" s="3"/>
      <c r="U213" s="3"/>
      <c r="V213" s="3"/>
      <c r="W213" s="3"/>
      <c r="X213" s="3"/>
      <c r="Y213" s="3"/>
      <c r="Z213" s="3"/>
      <c r="AA213" s="3"/>
      <c r="AB213" s="3"/>
      <c r="AC213" s="3"/>
      <c r="AD213" s="3"/>
    </row>
    <row r="214" spans="19:30" ht="15.75" customHeight="1" x14ac:dyDescent="0.2">
      <c r="S214" s="3"/>
      <c r="T214" s="3"/>
      <c r="U214" s="3"/>
      <c r="V214" s="3"/>
      <c r="W214" s="3"/>
      <c r="X214" s="3"/>
      <c r="Y214" s="3"/>
      <c r="Z214" s="3"/>
      <c r="AA214" s="3"/>
      <c r="AB214" s="3"/>
      <c r="AC214" s="3"/>
      <c r="AD214" s="3"/>
    </row>
    <row r="215" spans="19:30" ht="15.75" customHeight="1" x14ac:dyDescent="0.2">
      <c r="S215" s="3"/>
      <c r="T215" s="3"/>
      <c r="U215" s="3"/>
      <c r="V215" s="3"/>
      <c r="W215" s="3"/>
      <c r="X215" s="3"/>
      <c r="Y215" s="3"/>
      <c r="Z215" s="3"/>
      <c r="AA215" s="3"/>
      <c r="AB215" s="3"/>
      <c r="AC215" s="3"/>
      <c r="AD215" s="3"/>
    </row>
    <row r="216" spans="19:30" ht="15.75" customHeight="1" x14ac:dyDescent="0.2">
      <c r="S216" s="3"/>
      <c r="T216" s="3"/>
      <c r="U216" s="3"/>
      <c r="V216" s="3"/>
      <c r="W216" s="3"/>
      <c r="X216" s="3"/>
      <c r="Y216" s="3"/>
      <c r="Z216" s="3"/>
      <c r="AA216" s="3"/>
      <c r="AB216" s="3"/>
      <c r="AC216" s="3"/>
      <c r="AD216" s="3"/>
    </row>
    <row r="217" spans="19:30" ht="15.75" customHeight="1" x14ac:dyDescent="0.2">
      <c r="S217" s="3"/>
      <c r="T217" s="3"/>
      <c r="U217" s="3"/>
      <c r="V217" s="3"/>
      <c r="W217" s="3"/>
      <c r="X217" s="3"/>
      <c r="Y217" s="3"/>
      <c r="Z217" s="3"/>
      <c r="AA217" s="3"/>
      <c r="AB217" s="3"/>
      <c r="AC217" s="3"/>
      <c r="AD217" s="3"/>
    </row>
    <row r="218" spans="19:30" ht="15.75" customHeight="1" x14ac:dyDescent="0.2">
      <c r="S218" s="3"/>
      <c r="T218" s="3"/>
      <c r="U218" s="3"/>
      <c r="V218" s="3"/>
      <c r="W218" s="3"/>
      <c r="X218" s="3"/>
      <c r="Y218" s="3"/>
      <c r="Z218" s="3"/>
      <c r="AA218" s="3"/>
      <c r="AB218" s="3"/>
      <c r="AC218" s="3"/>
      <c r="AD218" s="3"/>
    </row>
    <row r="219" spans="19:30" ht="15.75" customHeight="1" x14ac:dyDescent="0.2">
      <c r="S219" s="3"/>
      <c r="T219" s="3"/>
      <c r="U219" s="3"/>
      <c r="V219" s="3"/>
      <c r="W219" s="3"/>
      <c r="X219" s="3"/>
      <c r="Y219" s="3"/>
      <c r="Z219" s="3"/>
      <c r="AA219" s="3"/>
      <c r="AB219" s="3"/>
      <c r="AC219" s="3"/>
      <c r="AD219" s="3"/>
    </row>
    <row r="220" spans="19:30" ht="15.75" customHeight="1" x14ac:dyDescent="0.2">
      <c r="S220" s="3"/>
      <c r="T220" s="3"/>
      <c r="U220" s="3"/>
      <c r="V220" s="3"/>
      <c r="W220" s="3"/>
      <c r="X220" s="3"/>
      <c r="Y220" s="3"/>
      <c r="Z220" s="3"/>
      <c r="AA220" s="3"/>
      <c r="AB220" s="3"/>
      <c r="AC220" s="3"/>
      <c r="AD220" s="3"/>
    </row>
    <row r="221" spans="19:30" ht="15.75" customHeight="1" x14ac:dyDescent="0.2">
      <c r="S221" s="3"/>
      <c r="T221" s="3"/>
      <c r="U221" s="3"/>
      <c r="V221" s="3"/>
      <c r="W221" s="3"/>
      <c r="X221" s="3"/>
      <c r="Y221" s="3"/>
      <c r="Z221" s="3"/>
      <c r="AA221" s="3"/>
      <c r="AB221" s="3"/>
      <c r="AC221" s="3"/>
      <c r="AD221" s="3"/>
    </row>
    <row r="222" spans="19:30" ht="15.75" customHeight="1" x14ac:dyDescent="0.2">
      <c r="S222" s="3"/>
      <c r="T222" s="3"/>
      <c r="U222" s="3"/>
      <c r="V222" s="3"/>
      <c r="W222" s="3"/>
      <c r="X222" s="3"/>
      <c r="Y222" s="3"/>
      <c r="Z222" s="3"/>
      <c r="AA222" s="3"/>
      <c r="AB222" s="3"/>
      <c r="AC222" s="3"/>
      <c r="AD222" s="3"/>
    </row>
    <row r="223" spans="19:30" ht="15.75" customHeight="1" x14ac:dyDescent="0.2">
      <c r="S223" s="3"/>
      <c r="T223" s="3"/>
      <c r="U223" s="3"/>
      <c r="V223" s="3"/>
      <c r="W223" s="3"/>
      <c r="X223" s="3"/>
      <c r="Y223" s="3"/>
      <c r="Z223" s="3"/>
      <c r="AA223" s="3"/>
      <c r="AB223" s="3"/>
      <c r="AC223" s="3"/>
      <c r="AD223" s="3"/>
    </row>
    <row r="224" spans="19:30" ht="15.75" customHeight="1" x14ac:dyDescent="0.2">
      <c r="S224" s="3"/>
      <c r="T224" s="3"/>
      <c r="U224" s="3"/>
      <c r="V224" s="3"/>
      <c r="W224" s="3"/>
      <c r="X224" s="3"/>
      <c r="Y224" s="3"/>
      <c r="Z224" s="3"/>
      <c r="AA224" s="3"/>
      <c r="AB224" s="3"/>
      <c r="AC224" s="3"/>
      <c r="AD224" s="3"/>
    </row>
    <row r="225" spans="19:30" ht="15.75" customHeight="1" x14ac:dyDescent="0.2">
      <c r="S225" s="3"/>
      <c r="T225" s="3"/>
      <c r="U225" s="3"/>
      <c r="V225" s="3"/>
      <c r="W225" s="3"/>
      <c r="X225" s="3"/>
      <c r="Y225" s="3"/>
      <c r="Z225" s="3"/>
      <c r="AA225" s="3"/>
      <c r="AB225" s="3"/>
      <c r="AC225" s="3"/>
      <c r="AD225" s="3"/>
    </row>
    <row r="226" spans="19:30" ht="15.75" customHeight="1" x14ac:dyDescent="0.2">
      <c r="S226" s="3"/>
      <c r="T226" s="3"/>
      <c r="U226" s="3"/>
      <c r="V226" s="3"/>
      <c r="W226" s="3"/>
      <c r="X226" s="3"/>
      <c r="Y226" s="3"/>
      <c r="Z226" s="3"/>
      <c r="AA226" s="3"/>
      <c r="AB226" s="3"/>
      <c r="AC226" s="3"/>
      <c r="AD226" s="3"/>
    </row>
    <row r="227" spans="19:30" ht="15.75" customHeight="1" x14ac:dyDescent="0.2">
      <c r="S227" s="3"/>
      <c r="T227" s="3"/>
      <c r="U227" s="3"/>
      <c r="V227" s="3"/>
      <c r="W227" s="3"/>
      <c r="X227" s="3"/>
      <c r="Y227" s="3"/>
      <c r="Z227" s="3"/>
      <c r="AA227" s="3"/>
      <c r="AB227" s="3"/>
      <c r="AC227" s="3"/>
      <c r="AD227" s="3"/>
    </row>
    <row r="228" spans="19:30" ht="15.75" customHeight="1" x14ac:dyDescent="0.2">
      <c r="S228" s="3"/>
      <c r="T228" s="3"/>
      <c r="U228" s="3"/>
      <c r="V228" s="3"/>
      <c r="W228" s="3"/>
      <c r="X228" s="3"/>
      <c r="Y228" s="3"/>
      <c r="Z228" s="3"/>
      <c r="AA228" s="3"/>
      <c r="AB228" s="3"/>
      <c r="AC228" s="3"/>
      <c r="AD228" s="3"/>
    </row>
    <row r="229" spans="19:30" ht="15.75" customHeight="1" x14ac:dyDescent="0.2">
      <c r="S229" s="3"/>
      <c r="T229" s="3"/>
      <c r="U229" s="3"/>
      <c r="V229" s="3"/>
      <c r="W229" s="3"/>
      <c r="X229" s="3"/>
      <c r="Y229" s="3"/>
      <c r="Z229" s="3"/>
      <c r="AA229" s="3"/>
      <c r="AB229" s="3"/>
      <c r="AC229" s="3"/>
      <c r="AD229" s="3"/>
    </row>
    <row r="230" spans="19:30" ht="15.75" customHeight="1" x14ac:dyDescent="0.2">
      <c r="S230" s="3"/>
      <c r="T230" s="3"/>
      <c r="U230" s="3"/>
      <c r="V230" s="3"/>
      <c r="W230" s="3"/>
      <c r="X230" s="3"/>
      <c r="Y230" s="3"/>
      <c r="Z230" s="3"/>
      <c r="AA230" s="3"/>
      <c r="AB230" s="3"/>
      <c r="AC230" s="3"/>
      <c r="AD230" s="3"/>
    </row>
    <row r="231" spans="19:30" ht="15.75" customHeight="1" x14ac:dyDescent="0.2">
      <c r="S231" s="3"/>
      <c r="T231" s="3"/>
      <c r="U231" s="3"/>
      <c r="V231" s="3"/>
      <c r="W231" s="3"/>
      <c r="X231" s="3"/>
      <c r="Y231" s="3"/>
      <c r="Z231" s="3"/>
      <c r="AA231" s="3"/>
      <c r="AB231" s="3"/>
      <c r="AC231" s="3"/>
      <c r="AD231" s="3"/>
    </row>
    <row r="232" spans="19:30" ht="15.75" customHeight="1" x14ac:dyDescent="0.2">
      <c r="S232" s="3"/>
      <c r="T232" s="3"/>
      <c r="U232" s="3"/>
      <c r="V232" s="3"/>
      <c r="W232" s="3"/>
      <c r="X232" s="3"/>
      <c r="Y232" s="3"/>
      <c r="Z232" s="3"/>
      <c r="AA232" s="3"/>
      <c r="AB232" s="3"/>
      <c r="AC232" s="3"/>
      <c r="AD232" s="3"/>
    </row>
    <row r="233" spans="19:30" ht="15.75" customHeight="1" x14ac:dyDescent="0.2">
      <c r="S233" s="3"/>
      <c r="T233" s="3"/>
      <c r="U233" s="3"/>
      <c r="V233" s="3"/>
      <c r="W233" s="3"/>
      <c r="X233" s="3"/>
      <c r="Y233" s="3"/>
      <c r="Z233" s="3"/>
      <c r="AA233" s="3"/>
      <c r="AB233" s="3"/>
      <c r="AC233" s="3"/>
      <c r="AD233" s="3"/>
    </row>
    <row r="234" spans="19:30" ht="15.75" customHeight="1" x14ac:dyDescent="0.2">
      <c r="S234" s="3"/>
      <c r="T234" s="3"/>
      <c r="U234" s="3"/>
      <c r="V234" s="3"/>
      <c r="W234" s="3"/>
      <c r="X234" s="3"/>
      <c r="Y234" s="3"/>
      <c r="Z234" s="3"/>
      <c r="AA234" s="3"/>
      <c r="AB234" s="3"/>
      <c r="AC234" s="3"/>
      <c r="AD234" s="3"/>
    </row>
    <row r="235" spans="19:30" ht="15.75" customHeight="1" x14ac:dyDescent="0.2">
      <c r="S235" s="3"/>
      <c r="T235" s="3"/>
      <c r="U235" s="3"/>
      <c r="V235" s="3"/>
      <c r="W235" s="3"/>
      <c r="X235" s="3"/>
      <c r="Y235" s="3"/>
      <c r="Z235" s="3"/>
      <c r="AA235" s="3"/>
      <c r="AB235" s="3"/>
      <c r="AC235" s="3"/>
      <c r="AD235" s="3"/>
    </row>
    <row r="236" spans="19:30" ht="15.75" customHeight="1" x14ac:dyDescent="0.2">
      <c r="S236" s="3"/>
      <c r="T236" s="3"/>
      <c r="U236" s="3"/>
      <c r="V236" s="3"/>
      <c r="W236" s="3"/>
      <c r="X236" s="3"/>
      <c r="Y236" s="3"/>
      <c r="Z236" s="3"/>
      <c r="AA236" s="3"/>
      <c r="AB236" s="3"/>
      <c r="AC236" s="3"/>
      <c r="AD236" s="3"/>
    </row>
    <row r="237" spans="19:30" ht="15.75" customHeight="1" x14ac:dyDescent="0.2">
      <c r="S237" s="3"/>
      <c r="T237" s="3"/>
      <c r="U237" s="3"/>
      <c r="V237" s="3"/>
      <c r="W237" s="3"/>
      <c r="X237" s="3"/>
      <c r="Y237" s="3"/>
      <c r="Z237" s="3"/>
      <c r="AA237" s="3"/>
      <c r="AB237" s="3"/>
      <c r="AC237" s="3"/>
      <c r="AD237" s="3"/>
    </row>
    <row r="238" spans="19:30" ht="15.75" customHeight="1" x14ac:dyDescent="0.2">
      <c r="S238" s="3"/>
      <c r="T238" s="3"/>
      <c r="U238" s="3"/>
      <c r="V238" s="3"/>
      <c r="W238" s="3"/>
      <c r="X238" s="3"/>
      <c r="Y238" s="3"/>
      <c r="Z238" s="3"/>
      <c r="AA238" s="3"/>
      <c r="AB238" s="3"/>
      <c r="AC238" s="3"/>
      <c r="AD238" s="3"/>
    </row>
    <row r="239" spans="19:30" ht="15.75" customHeight="1" x14ac:dyDescent="0.2">
      <c r="S239" s="3"/>
      <c r="T239" s="3"/>
      <c r="U239" s="3"/>
      <c r="V239" s="3"/>
      <c r="W239" s="3"/>
      <c r="X239" s="3"/>
      <c r="Y239" s="3"/>
      <c r="Z239" s="3"/>
      <c r="AA239" s="3"/>
      <c r="AB239" s="3"/>
      <c r="AC239" s="3"/>
      <c r="AD239" s="3"/>
    </row>
    <row r="240" spans="19:30" ht="15.75" customHeight="1" x14ac:dyDescent="0.2">
      <c r="S240" s="3"/>
      <c r="T240" s="3"/>
      <c r="U240" s="3"/>
      <c r="V240" s="3"/>
      <c r="W240" s="3"/>
      <c r="X240" s="3"/>
      <c r="Y240" s="3"/>
      <c r="Z240" s="3"/>
      <c r="AA240" s="3"/>
      <c r="AB240" s="3"/>
      <c r="AC240" s="3"/>
      <c r="AD240" s="3"/>
    </row>
    <row r="241" spans="19:30" ht="15.75" customHeight="1" x14ac:dyDescent="0.2">
      <c r="S241" s="3"/>
      <c r="T241" s="3"/>
      <c r="U241" s="3"/>
      <c r="V241" s="3"/>
      <c r="W241" s="3"/>
      <c r="X241" s="3"/>
      <c r="Y241" s="3"/>
      <c r="Z241" s="3"/>
      <c r="AA241" s="3"/>
      <c r="AB241" s="3"/>
      <c r="AC241" s="3"/>
      <c r="AD241" s="3"/>
    </row>
    <row r="242" spans="19:30" ht="15.75" customHeight="1" x14ac:dyDescent="0.2">
      <c r="S242" s="3"/>
      <c r="T242" s="3"/>
      <c r="U242" s="3"/>
      <c r="V242" s="3"/>
      <c r="W242" s="3"/>
      <c r="X242" s="3"/>
      <c r="Y242" s="3"/>
      <c r="Z242" s="3"/>
      <c r="AA242" s="3"/>
      <c r="AB242" s="3"/>
      <c r="AC242" s="3"/>
      <c r="AD242" s="3"/>
    </row>
    <row r="243" spans="19:30" ht="15.75" customHeight="1" x14ac:dyDescent="0.2">
      <c r="S243" s="3"/>
      <c r="T243" s="3"/>
      <c r="U243" s="3"/>
      <c r="V243" s="3"/>
      <c r="W243" s="3"/>
      <c r="X243" s="3"/>
      <c r="Y243" s="3"/>
      <c r="Z243" s="3"/>
      <c r="AA243" s="3"/>
      <c r="AB243" s="3"/>
      <c r="AC243" s="3"/>
      <c r="AD243" s="3"/>
    </row>
    <row r="244" spans="19:30" ht="15.75" customHeight="1" x14ac:dyDescent="0.2">
      <c r="S244" s="3"/>
      <c r="T244" s="3"/>
      <c r="U244" s="3"/>
      <c r="V244" s="3"/>
      <c r="W244" s="3"/>
      <c r="X244" s="3"/>
      <c r="Y244" s="3"/>
      <c r="Z244" s="3"/>
      <c r="AA244" s="3"/>
      <c r="AB244" s="3"/>
      <c r="AC244" s="3"/>
      <c r="AD244" s="3"/>
    </row>
    <row r="245" spans="19:30" ht="15.75" customHeight="1" x14ac:dyDescent="0.2"/>
    <row r="246" spans="19:30" ht="15.75" customHeight="1" x14ac:dyDescent="0.2"/>
    <row r="247" spans="19:30" ht="15.75" customHeight="1" x14ac:dyDescent="0.2"/>
    <row r="248" spans="19:30" ht="15.75" customHeight="1" x14ac:dyDescent="0.2"/>
    <row r="249" spans="19:30" ht="15.75" customHeight="1" x14ac:dyDescent="0.2"/>
    <row r="250" spans="19:30" ht="15.75" customHeight="1" x14ac:dyDescent="0.2"/>
    <row r="251" spans="19:30" ht="15.75" customHeight="1" x14ac:dyDescent="0.2"/>
    <row r="252" spans="19:30" ht="15.75" customHeight="1" x14ac:dyDescent="0.2"/>
    <row r="253" spans="19:30" ht="15.75" customHeight="1" x14ac:dyDescent="0.2"/>
    <row r="254" spans="19:30" ht="15.75" customHeight="1" x14ac:dyDescent="0.2"/>
    <row r="255" spans="19:30" ht="15.75" customHeight="1" x14ac:dyDescent="0.2"/>
    <row r="256" spans="19: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 ref="A6:F6"/>
    <mergeCell ref="Z6:Z7"/>
    <mergeCell ref="AB6:AB7"/>
    <mergeCell ref="AC6:AC7"/>
    <mergeCell ref="P6:P7"/>
    <mergeCell ref="Q6:Q7"/>
    <mergeCell ref="S6:S7"/>
    <mergeCell ref="T6:T7"/>
    <mergeCell ref="V6:V7"/>
    <mergeCell ref="W6:W7"/>
    <mergeCell ref="Y6:Y7"/>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368" t="s">
        <v>213</v>
      </c>
      <c r="B1" s="314"/>
      <c r="C1" s="314"/>
      <c r="D1" s="314"/>
      <c r="E1" s="314"/>
      <c r="F1" s="314"/>
      <c r="G1" s="193"/>
      <c r="H1" s="193"/>
      <c r="I1" s="193"/>
      <c r="J1" s="193"/>
      <c r="K1" s="193"/>
      <c r="L1" s="193"/>
      <c r="M1" s="193"/>
      <c r="N1" s="193"/>
      <c r="O1" s="193"/>
      <c r="P1" s="193"/>
      <c r="Q1" s="193"/>
      <c r="R1" s="193"/>
      <c r="S1" s="193"/>
      <c r="T1" s="193"/>
      <c r="U1" s="193"/>
      <c r="V1" s="193"/>
      <c r="W1" s="193"/>
      <c r="X1" s="193"/>
      <c r="Y1" s="193"/>
      <c r="Z1" s="193"/>
    </row>
    <row r="2" spans="1:26" ht="31.5" customHeight="1" x14ac:dyDescent="0.2">
      <c r="A2" s="369" t="s">
        <v>246</v>
      </c>
      <c r="B2" s="314"/>
      <c r="C2" s="314"/>
      <c r="D2" s="314"/>
      <c r="E2" s="314"/>
      <c r="F2" s="314"/>
      <c r="G2" s="193"/>
      <c r="H2" s="193"/>
      <c r="I2" s="193"/>
      <c r="J2" s="193"/>
      <c r="K2" s="193"/>
      <c r="L2" s="193"/>
      <c r="M2" s="193"/>
      <c r="N2" s="193"/>
      <c r="O2" s="193"/>
      <c r="P2" s="193"/>
      <c r="Q2" s="193"/>
      <c r="R2" s="193"/>
      <c r="S2" s="193"/>
      <c r="T2" s="193"/>
      <c r="U2" s="193"/>
      <c r="V2" s="193"/>
      <c r="W2" s="193"/>
      <c r="X2" s="193"/>
      <c r="Y2" s="193"/>
      <c r="Z2" s="193"/>
    </row>
    <row r="3" spans="1:26" ht="12" customHeight="1" x14ac:dyDescent="0.2">
      <c r="A3" s="194"/>
      <c r="B3" s="194"/>
      <c r="C3" s="194"/>
      <c r="D3" s="194"/>
      <c r="E3" s="195"/>
      <c r="F3" s="194"/>
      <c r="G3" s="193"/>
      <c r="H3" s="193"/>
      <c r="I3" s="193"/>
      <c r="J3" s="193"/>
      <c r="K3" s="193"/>
      <c r="L3" s="193"/>
      <c r="M3" s="193"/>
      <c r="N3" s="193"/>
      <c r="O3" s="193"/>
      <c r="P3" s="193"/>
      <c r="Q3" s="193"/>
      <c r="R3" s="193"/>
      <c r="S3" s="193"/>
      <c r="T3" s="193"/>
      <c r="U3" s="193"/>
      <c r="V3" s="193"/>
      <c r="W3" s="193"/>
      <c r="X3" s="193"/>
      <c r="Y3" s="193"/>
      <c r="Z3" s="193"/>
    </row>
    <row r="4" spans="1:26" ht="12" customHeight="1" x14ac:dyDescent="0.2">
      <c r="A4" s="196" t="s">
        <v>5</v>
      </c>
      <c r="B4" s="196" t="s">
        <v>247</v>
      </c>
      <c r="C4" s="196" t="s">
        <v>248</v>
      </c>
      <c r="D4" s="196" t="s">
        <v>219</v>
      </c>
      <c r="E4" s="197" t="s">
        <v>249</v>
      </c>
      <c r="F4" s="196" t="s">
        <v>250</v>
      </c>
      <c r="G4" s="198"/>
      <c r="H4" s="198"/>
      <c r="I4" s="198"/>
      <c r="J4" s="198"/>
      <c r="K4" s="198"/>
      <c r="L4" s="198"/>
      <c r="M4" s="198"/>
      <c r="N4" s="198"/>
      <c r="O4" s="198"/>
      <c r="P4" s="198"/>
      <c r="Q4" s="198"/>
      <c r="R4" s="198"/>
      <c r="S4" s="198"/>
      <c r="T4" s="198"/>
      <c r="U4" s="198"/>
      <c r="V4" s="198"/>
      <c r="W4" s="198"/>
      <c r="X4" s="198"/>
      <c r="Y4" s="198"/>
      <c r="Z4" s="198"/>
    </row>
    <row r="5" spans="1:26" ht="6.75" customHeight="1" x14ac:dyDescent="0.2">
      <c r="A5" s="196"/>
      <c r="B5" s="196"/>
      <c r="C5" s="196"/>
      <c r="D5" s="196"/>
      <c r="E5" s="197"/>
      <c r="F5" s="196"/>
      <c r="G5" s="198"/>
      <c r="H5" s="198"/>
      <c r="I5" s="198"/>
      <c r="J5" s="198"/>
      <c r="K5" s="198"/>
      <c r="L5" s="198"/>
      <c r="M5" s="198"/>
      <c r="N5" s="198"/>
      <c r="O5" s="198"/>
      <c r="P5" s="198"/>
      <c r="Q5" s="198"/>
      <c r="R5" s="198"/>
      <c r="S5" s="198"/>
      <c r="T5" s="198"/>
      <c r="U5" s="198"/>
      <c r="V5" s="198"/>
      <c r="W5" s="198"/>
      <c r="X5" s="198"/>
      <c r="Y5" s="198"/>
      <c r="Z5" s="198"/>
    </row>
    <row r="6" spans="1:26" ht="12" customHeight="1" x14ac:dyDescent="0.2">
      <c r="A6" s="199">
        <v>1</v>
      </c>
      <c r="B6" s="200" t="s">
        <v>251</v>
      </c>
      <c r="C6" s="201"/>
      <c r="D6" s="202"/>
      <c r="E6" s="203"/>
      <c r="F6" s="203"/>
      <c r="G6" s="193"/>
      <c r="H6" s="193"/>
      <c r="I6" s="193"/>
      <c r="J6" s="193"/>
      <c r="K6" s="193"/>
      <c r="L6" s="193"/>
      <c r="M6" s="193"/>
      <c r="N6" s="193"/>
      <c r="O6" s="193"/>
      <c r="P6" s="193"/>
      <c r="Q6" s="193"/>
      <c r="R6" s="193"/>
      <c r="S6" s="193"/>
      <c r="T6" s="193"/>
      <c r="U6" s="193"/>
      <c r="V6" s="193"/>
      <c r="W6" s="193"/>
      <c r="X6" s="193"/>
      <c r="Y6" s="193"/>
      <c r="Z6" s="193"/>
    </row>
    <row r="7" spans="1:26" ht="12" customHeight="1" x14ac:dyDescent="0.2">
      <c r="A7" s="204"/>
      <c r="B7" s="205" t="s">
        <v>252</v>
      </c>
      <c r="C7" s="206"/>
      <c r="D7" s="206"/>
      <c r="E7" s="207"/>
      <c r="F7" s="207"/>
      <c r="G7" s="193"/>
      <c r="H7" s="193"/>
      <c r="I7" s="193"/>
      <c r="J7" s="193"/>
      <c r="K7" s="193"/>
      <c r="L7" s="193"/>
      <c r="M7" s="193"/>
      <c r="N7" s="193"/>
      <c r="O7" s="193"/>
      <c r="P7" s="193"/>
      <c r="Q7" s="193"/>
      <c r="R7" s="193"/>
      <c r="S7" s="193"/>
      <c r="T7" s="193"/>
      <c r="U7" s="193"/>
      <c r="V7" s="193"/>
      <c r="W7" s="193"/>
      <c r="X7" s="193"/>
      <c r="Y7" s="193"/>
      <c r="Z7" s="193"/>
    </row>
    <row r="8" spans="1:26" ht="12" customHeight="1" x14ac:dyDescent="0.2">
      <c r="A8" s="204">
        <v>1.1000000000000001</v>
      </c>
      <c r="B8" s="205" t="s">
        <v>253</v>
      </c>
      <c r="C8" s="206"/>
      <c r="D8" s="206"/>
      <c r="E8" s="207"/>
      <c r="F8" s="207"/>
      <c r="G8" s="193"/>
      <c r="H8" s="193"/>
      <c r="I8" s="193"/>
      <c r="J8" s="193"/>
      <c r="K8" s="193"/>
      <c r="L8" s="193"/>
      <c r="M8" s="193"/>
      <c r="N8" s="193"/>
      <c r="O8" s="193"/>
      <c r="P8" s="193"/>
      <c r="Q8" s="193"/>
      <c r="R8" s="193"/>
      <c r="S8" s="193"/>
      <c r="T8" s="193"/>
      <c r="U8" s="193"/>
      <c r="V8" s="193"/>
      <c r="W8" s="193"/>
      <c r="X8" s="193"/>
      <c r="Y8" s="193"/>
      <c r="Z8" s="193"/>
    </row>
    <row r="9" spans="1:26" ht="12" customHeight="1" x14ac:dyDescent="0.2">
      <c r="A9" s="208" t="s">
        <v>254</v>
      </c>
      <c r="B9" s="209" t="s">
        <v>255</v>
      </c>
      <c r="C9" s="208" t="s">
        <v>256</v>
      </c>
      <c r="D9" s="210">
        <v>111.15</v>
      </c>
      <c r="E9" s="211">
        <v>15975</v>
      </c>
      <c r="F9" s="211">
        <f t="shared" ref="F9:F12" si="0">ROUND(D9*E9,0)</f>
        <v>1775621</v>
      </c>
      <c r="G9" s="193"/>
      <c r="H9" s="193"/>
      <c r="I9" s="193"/>
      <c r="J9" s="193"/>
      <c r="K9" s="193"/>
      <c r="L9" s="193"/>
      <c r="M9" s="193"/>
      <c r="N9" s="193"/>
      <c r="O9" s="193"/>
      <c r="P9" s="193"/>
      <c r="Q9" s="193"/>
      <c r="R9" s="193"/>
      <c r="S9" s="193"/>
      <c r="T9" s="193"/>
      <c r="U9" s="193"/>
      <c r="V9" s="193"/>
      <c r="W9" s="193"/>
      <c r="X9" s="193"/>
      <c r="Y9" s="193"/>
      <c r="Z9" s="193"/>
    </row>
    <row r="10" spans="1:26" ht="12" customHeight="1" x14ac:dyDescent="0.2">
      <c r="A10" s="208" t="s">
        <v>257</v>
      </c>
      <c r="B10" s="209" t="s">
        <v>258</v>
      </c>
      <c r="C10" s="208" t="s">
        <v>259</v>
      </c>
      <c r="D10" s="210">
        <v>82</v>
      </c>
      <c r="E10" s="211">
        <v>13376</v>
      </c>
      <c r="F10" s="211">
        <f t="shared" si="0"/>
        <v>1096832</v>
      </c>
      <c r="G10" s="193"/>
      <c r="H10" s="193"/>
      <c r="I10" s="193"/>
      <c r="J10" s="193"/>
      <c r="K10" s="193"/>
      <c r="L10" s="193"/>
      <c r="M10" s="193"/>
      <c r="N10" s="193"/>
      <c r="O10" s="193"/>
      <c r="P10" s="193"/>
      <c r="Q10" s="193"/>
      <c r="R10" s="193"/>
      <c r="S10" s="193"/>
      <c r="T10" s="193"/>
      <c r="U10" s="193"/>
      <c r="V10" s="193"/>
      <c r="W10" s="193"/>
      <c r="X10" s="193"/>
      <c r="Y10" s="193"/>
      <c r="Z10" s="193"/>
    </row>
    <row r="11" spans="1:26" ht="12" customHeight="1" x14ac:dyDescent="0.2">
      <c r="A11" s="208" t="s">
        <v>260</v>
      </c>
      <c r="B11" s="209" t="s">
        <v>261</v>
      </c>
      <c r="C11" s="208" t="s">
        <v>256</v>
      </c>
      <c r="D11" s="210">
        <v>22</v>
      </c>
      <c r="E11" s="211">
        <v>14371</v>
      </c>
      <c r="F11" s="211">
        <f t="shared" si="0"/>
        <v>316162</v>
      </c>
      <c r="G11" s="193"/>
      <c r="H11" s="193"/>
      <c r="I11" s="193"/>
      <c r="J11" s="193"/>
      <c r="K11" s="193"/>
      <c r="L11" s="193"/>
      <c r="M11" s="193"/>
      <c r="N11" s="193"/>
      <c r="O11" s="193"/>
      <c r="P11" s="193"/>
      <c r="Q11" s="193"/>
      <c r="R11" s="193"/>
      <c r="S11" s="193"/>
      <c r="T11" s="193"/>
      <c r="U11" s="193"/>
      <c r="V11" s="193"/>
      <c r="W11" s="193"/>
      <c r="X11" s="193"/>
      <c r="Y11" s="193"/>
      <c r="Z11" s="193"/>
    </row>
    <row r="12" spans="1:26" ht="12" customHeight="1" x14ac:dyDescent="0.2">
      <c r="A12" s="208" t="s">
        <v>262</v>
      </c>
      <c r="B12" s="209" t="s">
        <v>263</v>
      </c>
      <c r="C12" s="208" t="s">
        <v>264</v>
      </c>
      <c r="D12" s="210">
        <v>149</v>
      </c>
      <c r="E12" s="211">
        <v>22992</v>
      </c>
      <c r="F12" s="211">
        <f t="shared" si="0"/>
        <v>3425808</v>
      </c>
      <c r="G12" s="193"/>
      <c r="H12" s="193"/>
      <c r="I12" s="193"/>
      <c r="J12" s="193"/>
      <c r="K12" s="193"/>
      <c r="L12" s="193"/>
      <c r="M12" s="193"/>
      <c r="N12" s="193"/>
      <c r="O12" s="193"/>
      <c r="P12" s="193"/>
      <c r="Q12" s="193"/>
      <c r="R12" s="193"/>
      <c r="S12" s="193"/>
      <c r="T12" s="193"/>
      <c r="U12" s="193"/>
      <c r="V12" s="193"/>
      <c r="W12" s="193"/>
      <c r="X12" s="193"/>
      <c r="Y12" s="193"/>
      <c r="Z12" s="193"/>
    </row>
    <row r="13" spans="1:26" ht="12" customHeight="1" x14ac:dyDescent="0.2">
      <c r="A13" s="204" t="s">
        <v>265</v>
      </c>
      <c r="B13" s="205" t="s">
        <v>266</v>
      </c>
      <c r="C13" s="212"/>
      <c r="D13" s="212"/>
      <c r="E13" s="213"/>
      <c r="F13" s="207"/>
      <c r="G13" s="193"/>
      <c r="H13" s="193"/>
      <c r="I13" s="193"/>
      <c r="J13" s="193"/>
      <c r="K13" s="193"/>
      <c r="L13" s="193"/>
      <c r="M13" s="193"/>
      <c r="N13" s="193"/>
      <c r="O13" s="193"/>
      <c r="P13" s="193"/>
      <c r="Q13" s="193"/>
      <c r="R13" s="193"/>
      <c r="S13" s="193"/>
      <c r="T13" s="193"/>
      <c r="U13" s="193"/>
      <c r="V13" s="193"/>
      <c r="W13" s="193"/>
      <c r="X13" s="193"/>
      <c r="Y13" s="193"/>
      <c r="Z13" s="193"/>
    </row>
    <row r="14" spans="1:26" ht="12" customHeight="1" x14ac:dyDescent="0.2">
      <c r="A14" s="208" t="s">
        <v>267</v>
      </c>
      <c r="B14" s="209" t="s">
        <v>268</v>
      </c>
      <c r="C14" s="208" t="s">
        <v>256</v>
      </c>
      <c r="D14" s="210">
        <v>22</v>
      </c>
      <c r="E14" s="211">
        <v>39452</v>
      </c>
      <c r="F14" s="211">
        <f t="shared" ref="F14:F21" si="1">ROUND(D14*E14,0)</f>
        <v>867944</v>
      </c>
      <c r="G14" s="193"/>
      <c r="H14" s="193"/>
      <c r="I14" s="193"/>
      <c r="J14" s="193"/>
      <c r="K14" s="193"/>
      <c r="L14" s="193"/>
      <c r="M14" s="193"/>
      <c r="N14" s="193"/>
      <c r="O14" s="193"/>
      <c r="P14" s="193"/>
      <c r="Q14" s="193"/>
      <c r="R14" s="193"/>
      <c r="S14" s="193"/>
      <c r="T14" s="193"/>
      <c r="U14" s="193"/>
      <c r="V14" s="193"/>
      <c r="W14" s="193"/>
      <c r="X14" s="193"/>
      <c r="Y14" s="193"/>
      <c r="Z14" s="193"/>
    </row>
    <row r="15" spans="1:26" ht="12" customHeight="1" x14ac:dyDescent="0.2">
      <c r="A15" s="208" t="s">
        <v>269</v>
      </c>
      <c r="B15" s="209" t="s">
        <v>270</v>
      </c>
      <c r="C15" s="208" t="s">
        <v>256</v>
      </c>
      <c r="D15" s="210">
        <v>111.15</v>
      </c>
      <c r="E15" s="211">
        <v>34028</v>
      </c>
      <c r="F15" s="211">
        <f t="shared" si="1"/>
        <v>3782212</v>
      </c>
      <c r="G15" s="193"/>
      <c r="H15" s="193"/>
      <c r="I15" s="193"/>
      <c r="J15" s="193"/>
      <c r="K15" s="193"/>
      <c r="L15" s="193"/>
      <c r="M15" s="193"/>
      <c r="N15" s="193"/>
      <c r="O15" s="193"/>
      <c r="P15" s="193"/>
      <c r="Q15" s="193"/>
      <c r="R15" s="193"/>
      <c r="S15" s="193"/>
      <c r="T15" s="193"/>
      <c r="U15" s="193"/>
      <c r="V15" s="193"/>
      <c r="W15" s="193"/>
      <c r="X15" s="193"/>
      <c r="Y15" s="193"/>
      <c r="Z15" s="193"/>
    </row>
    <row r="16" spans="1:26" ht="12" customHeight="1" x14ac:dyDescent="0.2">
      <c r="A16" s="208" t="s">
        <v>271</v>
      </c>
      <c r="B16" s="209" t="s">
        <v>272</v>
      </c>
      <c r="C16" s="208" t="s">
        <v>259</v>
      </c>
      <c r="D16" s="210">
        <v>82</v>
      </c>
      <c r="E16" s="211">
        <v>21049</v>
      </c>
      <c r="F16" s="211">
        <f t="shared" si="1"/>
        <v>1726018</v>
      </c>
      <c r="G16" s="193"/>
      <c r="H16" s="193"/>
      <c r="I16" s="193"/>
      <c r="J16" s="193"/>
      <c r="K16" s="193"/>
      <c r="L16" s="193"/>
      <c r="M16" s="193"/>
      <c r="N16" s="193"/>
      <c r="O16" s="193"/>
      <c r="P16" s="193"/>
      <c r="Q16" s="193"/>
      <c r="R16" s="193"/>
      <c r="S16" s="193"/>
      <c r="T16" s="193"/>
      <c r="U16" s="193"/>
      <c r="V16" s="193"/>
      <c r="W16" s="193"/>
      <c r="X16" s="193"/>
      <c r="Y16" s="193"/>
      <c r="Z16" s="193"/>
    </row>
    <row r="17" spans="1:26" ht="12" customHeight="1" x14ac:dyDescent="0.2">
      <c r="A17" s="208" t="s">
        <v>273</v>
      </c>
      <c r="B17" s="209" t="s">
        <v>274</v>
      </c>
      <c r="C17" s="208" t="s">
        <v>256</v>
      </c>
      <c r="D17" s="210">
        <v>148.05000000000001</v>
      </c>
      <c r="E17" s="211">
        <v>17121</v>
      </c>
      <c r="F17" s="211">
        <f t="shared" si="1"/>
        <v>2534764</v>
      </c>
      <c r="G17" s="193"/>
      <c r="H17" s="193"/>
      <c r="I17" s="193"/>
      <c r="J17" s="193"/>
      <c r="K17" s="193"/>
      <c r="L17" s="193"/>
      <c r="M17" s="193"/>
      <c r="N17" s="193"/>
      <c r="O17" s="193"/>
      <c r="P17" s="193"/>
      <c r="Q17" s="193"/>
      <c r="R17" s="193"/>
      <c r="S17" s="193"/>
      <c r="T17" s="193"/>
      <c r="U17" s="193"/>
      <c r="V17" s="193"/>
      <c r="W17" s="193"/>
      <c r="X17" s="193"/>
      <c r="Y17" s="193"/>
      <c r="Z17" s="193"/>
    </row>
    <row r="18" spans="1:26" ht="12" customHeight="1" x14ac:dyDescent="0.2">
      <c r="A18" s="208" t="s">
        <v>275</v>
      </c>
      <c r="B18" s="209" t="s">
        <v>276</v>
      </c>
      <c r="C18" s="208" t="s">
        <v>256</v>
      </c>
      <c r="D18" s="210">
        <v>1156.5</v>
      </c>
      <c r="E18" s="211">
        <v>12848</v>
      </c>
      <c r="F18" s="211">
        <f t="shared" si="1"/>
        <v>14858712</v>
      </c>
      <c r="G18" s="193"/>
      <c r="H18" s="193"/>
      <c r="I18" s="193"/>
      <c r="J18" s="193"/>
      <c r="K18" s="193"/>
      <c r="L18" s="193"/>
      <c r="M18" s="193"/>
      <c r="N18" s="193"/>
      <c r="O18" s="193"/>
      <c r="P18" s="193"/>
      <c r="Q18" s="193"/>
      <c r="R18" s="193"/>
      <c r="S18" s="193"/>
      <c r="T18" s="193"/>
      <c r="U18" s="193"/>
      <c r="V18" s="193"/>
      <c r="W18" s="193"/>
      <c r="X18" s="193"/>
      <c r="Y18" s="193"/>
      <c r="Z18" s="193"/>
    </row>
    <row r="19" spans="1:26" ht="12" customHeight="1" x14ac:dyDescent="0.2">
      <c r="A19" s="208" t="s">
        <v>277</v>
      </c>
      <c r="B19" s="209" t="s">
        <v>278</v>
      </c>
      <c r="C19" s="208" t="s">
        <v>256</v>
      </c>
      <c r="D19" s="210">
        <v>359.17</v>
      </c>
      <c r="E19" s="211">
        <v>17810</v>
      </c>
      <c r="F19" s="211">
        <f t="shared" si="1"/>
        <v>6396818</v>
      </c>
      <c r="G19" s="193"/>
      <c r="H19" s="193"/>
      <c r="I19" s="193"/>
      <c r="J19" s="193"/>
      <c r="K19" s="193"/>
      <c r="L19" s="193"/>
      <c r="M19" s="193"/>
      <c r="N19" s="193"/>
      <c r="O19" s="193"/>
      <c r="P19" s="193"/>
      <c r="Q19" s="193"/>
      <c r="R19" s="193"/>
      <c r="S19" s="193"/>
      <c r="T19" s="193"/>
      <c r="U19" s="193"/>
      <c r="V19" s="193"/>
      <c r="W19" s="193"/>
      <c r="X19" s="193"/>
      <c r="Y19" s="193"/>
      <c r="Z19" s="193"/>
    </row>
    <row r="20" spans="1:26" ht="12" customHeight="1" x14ac:dyDescent="0.2">
      <c r="A20" s="208" t="s">
        <v>279</v>
      </c>
      <c r="B20" s="209" t="s">
        <v>280</v>
      </c>
      <c r="C20" s="208" t="s">
        <v>256</v>
      </c>
      <c r="D20" s="210">
        <v>67.050000000000011</v>
      </c>
      <c r="E20" s="211">
        <v>106680</v>
      </c>
      <c r="F20" s="211">
        <f t="shared" si="1"/>
        <v>7152894</v>
      </c>
      <c r="G20" s="193"/>
      <c r="H20" s="193"/>
      <c r="I20" s="193"/>
      <c r="J20" s="193"/>
      <c r="K20" s="193"/>
      <c r="L20" s="193"/>
      <c r="M20" s="193"/>
      <c r="N20" s="193"/>
      <c r="O20" s="193"/>
      <c r="P20" s="193"/>
      <c r="Q20" s="193"/>
      <c r="R20" s="193"/>
      <c r="S20" s="193"/>
      <c r="T20" s="193"/>
      <c r="U20" s="193"/>
      <c r="V20" s="193"/>
      <c r="W20" s="193"/>
      <c r="X20" s="193"/>
      <c r="Y20" s="193"/>
      <c r="Z20" s="193"/>
    </row>
    <row r="21" spans="1:26" ht="12" customHeight="1" x14ac:dyDescent="0.2">
      <c r="A21" s="208" t="s">
        <v>281</v>
      </c>
      <c r="B21" s="209" t="s">
        <v>282</v>
      </c>
      <c r="C21" s="208" t="s">
        <v>256</v>
      </c>
      <c r="D21" s="210">
        <v>560</v>
      </c>
      <c r="E21" s="211">
        <v>12848</v>
      </c>
      <c r="F21" s="211">
        <f t="shared" si="1"/>
        <v>7194880</v>
      </c>
      <c r="G21" s="193"/>
      <c r="H21" s="193"/>
      <c r="I21" s="193"/>
      <c r="J21" s="193"/>
      <c r="K21" s="193"/>
      <c r="L21" s="193"/>
      <c r="M21" s="193"/>
      <c r="N21" s="193"/>
      <c r="O21" s="193"/>
      <c r="P21" s="193"/>
      <c r="Q21" s="193"/>
      <c r="R21" s="193"/>
      <c r="S21" s="193"/>
      <c r="T21" s="193"/>
      <c r="U21" s="193"/>
      <c r="V21" s="193"/>
      <c r="W21" s="193"/>
      <c r="X21" s="193"/>
      <c r="Y21" s="193"/>
      <c r="Z21" s="193"/>
    </row>
    <row r="22" spans="1:26" ht="12" customHeight="1" x14ac:dyDescent="0.2">
      <c r="A22" s="204" t="s">
        <v>283</v>
      </c>
      <c r="B22" s="205" t="s">
        <v>284</v>
      </c>
      <c r="C22" s="212"/>
      <c r="D22" s="212"/>
      <c r="E22" s="213"/>
      <c r="F22" s="207"/>
      <c r="G22" s="193"/>
      <c r="H22" s="193"/>
      <c r="I22" s="193"/>
      <c r="J22" s="193"/>
      <c r="K22" s="193"/>
      <c r="L22" s="193"/>
      <c r="M22" s="193"/>
      <c r="N22" s="193"/>
      <c r="O22" s="193"/>
      <c r="P22" s="193"/>
      <c r="Q22" s="193"/>
      <c r="R22" s="193"/>
      <c r="S22" s="193"/>
      <c r="T22" s="193"/>
      <c r="U22" s="193"/>
      <c r="V22" s="193"/>
      <c r="W22" s="193"/>
      <c r="X22" s="193"/>
      <c r="Y22" s="193"/>
      <c r="Z22" s="193"/>
    </row>
    <row r="23" spans="1:26" ht="12" customHeight="1" x14ac:dyDescent="0.2">
      <c r="A23" s="208" t="s">
        <v>285</v>
      </c>
      <c r="B23" s="209" t="s">
        <v>286</v>
      </c>
      <c r="C23" s="208" t="s">
        <v>259</v>
      </c>
      <c r="D23" s="214">
        <v>10.58</v>
      </c>
      <c r="E23" s="211">
        <v>31776</v>
      </c>
      <c r="F23" s="211">
        <f t="shared" ref="F23:F26" si="2">ROUND(D23*E23,0)</f>
        <v>336190</v>
      </c>
      <c r="G23" s="193"/>
      <c r="H23" s="193"/>
      <c r="I23" s="193"/>
      <c r="J23" s="193"/>
      <c r="K23" s="193"/>
      <c r="L23" s="193"/>
      <c r="M23" s="193"/>
      <c r="N23" s="193"/>
      <c r="O23" s="193"/>
      <c r="P23" s="193"/>
      <c r="Q23" s="193"/>
      <c r="R23" s="193"/>
      <c r="S23" s="193"/>
      <c r="T23" s="193"/>
      <c r="U23" s="193"/>
      <c r="V23" s="193"/>
      <c r="W23" s="193"/>
      <c r="X23" s="193"/>
      <c r="Y23" s="193"/>
      <c r="Z23" s="193"/>
    </row>
    <row r="24" spans="1:26" ht="12" customHeight="1" x14ac:dyDescent="0.2">
      <c r="A24" s="208" t="s">
        <v>287</v>
      </c>
      <c r="B24" s="209" t="s">
        <v>288</v>
      </c>
      <c r="C24" s="208" t="s">
        <v>259</v>
      </c>
      <c r="D24" s="214">
        <v>10.58</v>
      </c>
      <c r="E24" s="211">
        <v>63051</v>
      </c>
      <c r="F24" s="211">
        <f t="shared" si="2"/>
        <v>667080</v>
      </c>
      <c r="G24" s="193"/>
      <c r="H24" s="193"/>
      <c r="I24" s="193"/>
      <c r="J24" s="193"/>
      <c r="K24" s="193"/>
      <c r="L24" s="193"/>
      <c r="M24" s="193"/>
      <c r="N24" s="193"/>
      <c r="O24" s="193"/>
      <c r="P24" s="193"/>
      <c r="Q24" s="193"/>
      <c r="R24" s="193"/>
      <c r="S24" s="193"/>
      <c r="T24" s="193"/>
      <c r="U24" s="193"/>
      <c r="V24" s="193"/>
      <c r="W24" s="193"/>
      <c r="X24" s="193"/>
      <c r="Y24" s="193"/>
      <c r="Z24" s="193"/>
    </row>
    <row r="25" spans="1:26" ht="12" customHeight="1" x14ac:dyDescent="0.2">
      <c r="A25" s="208" t="s">
        <v>289</v>
      </c>
      <c r="B25" s="209" t="s">
        <v>290</v>
      </c>
      <c r="C25" s="208" t="s">
        <v>259</v>
      </c>
      <c r="D25" s="214">
        <v>16.48</v>
      </c>
      <c r="E25" s="211">
        <v>31899</v>
      </c>
      <c r="F25" s="211">
        <f t="shared" si="2"/>
        <v>525696</v>
      </c>
      <c r="G25" s="193"/>
      <c r="H25" s="193"/>
      <c r="I25" s="193"/>
      <c r="J25" s="193"/>
      <c r="K25" s="193"/>
      <c r="L25" s="193"/>
      <c r="M25" s="193"/>
      <c r="N25" s="193"/>
      <c r="O25" s="193"/>
      <c r="P25" s="193"/>
      <c r="Q25" s="193"/>
      <c r="R25" s="193"/>
      <c r="S25" s="193"/>
      <c r="T25" s="193"/>
      <c r="U25" s="193"/>
      <c r="V25" s="193"/>
      <c r="W25" s="193"/>
      <c r="X25" s="193"/>
      <c r="Y25" s="193"/>
      <c r="Z25" s="193"/>
    </row>
    <row r="26" spans="1:26" ht="12" customHeight="1" x14ac:dyDescent="0.2">
      <c r="A26" s="208" t="s">
        <v>291</v>
      </c>
      <c r="B26" s="209" t="s">
        <v>292</v>
      </c>
      <c r="C26" s="215" t="s">
        <v>259</v>
      </c>
      <c r="D26" s="216">
        <v>45</v>
      </c>
      <c r="E26" s="211">
        <v>73812</v>
      </c>
      <c r="F26" s="211">
        <f t="shared" si="2"/>
        <v>3321540</v>
      </c>
      <c r="G26" s="193"/>
      <c r="H26" s="193"/>
      <c r="I26" s="193"/>
      <c r="J26" s="193"/>
      <c r="K26" s="193"/>
      <c r="L26" s="193"/>
      <c r="M26" s="193"/>
      <c r="N26" s="193"/>
      <c r="O26" s="193"/>
      <c r="P26" s="193"/>
      <c r="Q26" s="193"/>
      <c r="R26" s="193"/>
      <c r="S26" s="193"/>
      <c r="T26" s="193"/>
      <c r="U26" s="193"/>
      <c r="V26" s="193"/>
      <c r="W26" s="193"/>
      <c r="X26" s="193"/>
      <c r="Y26" s="193"/>
      <c r="Z26" s="193"/>
    </row>
    <row r="27" spans="1:26" ht="12" customHeight="1" x14ac:dyDescent="0.2">
      <c r="A27" s="204" t="s">
        <v>293</v>
      </c>
      <c r="B27" s="205" t="s">
        <v>294</v>
      </c>
      <c r="C27" s="212"/>
      <c r="D27" s="212"/>
      <c r="E27" s="213"/>
      <c r="F27" s="207"/>
      <c r="G27" s="193"/>
      <c r="H27" s="193"/>
      <c r="I27" s="193"/>
      <c r="J27" s="193"/>
      <c r="K27" s="193"/>
      <c r="L27" s="193"/>
      <c r="M27" s="193"/>
      <c r="N27" s="193"/>
      <c r="O27" s="193"/>
      <c r="P27" s="193"/>
      <c r="Q27" s="193"/>
      <c r="R27" s="193"/>
      <c r="S27" s="193"/>
      <c r="T27" s="193"/>
      <c r="U27" s="193"/>
      <c r="V27" s="193"/>
      <c r="W27" s="193"/>
      <c r="X27" s="193"/>
      <c r="Y27" s="193"/>
      <c r="Z27" s="193"/>
    </row>
    <row r="28" spans="1:26" ht="12" customHeight="1" x14ac:dyDescent="0.2">
      <c r="A28" s="208" t="s">
        <v>295</v>
      </c>
      <c r="B28" s="209" t="s">
        <v>296</v>
      </c>
      <c r="C28" s="208" t="s">
        <v>264</v>
      </c>
      <c r="D28" s="216">
        <v>149</v>
      </c>
      <c r="E28" s="211">
        <v>348700</v>
      </c>
      <c r="F28" s="211">
        <f t="shared" ref="F28:F30" si="3">ROUND(D28*E28,0)</f>
        <v>51956300</v>
      </c>
      <c r="G28" s="193"/>
      <c r="H28" s="193"/>
      <c r="I28" s="193"/>
      <c r="J28" s="193"/>
      <c r="K28" s="193"/>
      <c r="L28" s="193"/>
      <c r="M28" s="193"/>
      <c r="N28" s="193"/>
      <c r="O28" s="193"/>
      <c r="P28" s="193"/>
      <c r="Q28" s="193"/>
      <c r="R28" s="193"/>
      <c r="S28" s="193"/>
      <c r="T28" s="193"/>
      <c r="U28" s="193"/>
      <c r="V28" s="193"/>
      <c r="W28" s="193"/>
      <c r="X28" s="193"/>
      <c r="Y28" s="193"/>
      <c r="Z28" s="193"/>
    </row>
    <row r="29" spans="1:26" ht="12" customHeight="1" x14ac:dyDescent="0.2">
      <c r="A29" s="208" t="s">
        <v>297</v>
      </c>
      <c r="B29" s="209" t="s">
        <v>298</v>
      </c>
      <c r="C29" s="208" t="s">
        <v>264</v>
      </c>
      <c r="D29" s="216">
        <v>1</v>
      </c>
      <c r="E29" s="211">
        <v>1694000.0000000002</v>
      </c>
      <c r="F29" s="211">
        <f t="shared" si="3"/>
        <v>1694000</v>
      </c>
      <c r="G29" s="193"/>
      <c r="H29" s="193"/>
      <c r="I29" s="193"/>
      <c r="J29" s="193"/>
      <c r="K29" s="193"/>
      <c r="L29" s="193"/>
      <c r="M29" s="193"/>
      <c r="N29" s="193"/>
      <c r="O29" s="193"/>
      <c r="P29" s="193"/>
      <c r="Q29" s="193"/>
      <c r="R29" s="193"/>
      <c r="S29" s="193"/>
      <c r="T29" s="193"/>
      <c r="U29" s="193"/>
      <c r="V29" s="193"/>
      <c r="W29" s="193"/>
      <c r="X29" s="193"/>
      <c r="Y29" s="193"/>
      <c r="Z29" s="193"/>
    </row>
    <row r="30" spans="1:26" ht="12" customHeight="1" x14ac:dyDescent="0.2">
      <c r="A30" s="208" t="s">
        <v>299</v>
      </c>
      <c r="B30" s="209" t="s">
        <v>300</v>
      </c>
      <c r="C30" s="208" t="s">
        <v>264</v>
      </c>
      <c r="D30" s="216">
        <v>2</v>
      </c>
      <c r="E30" s="211">
        <v>1000000</v>
      </c>
      <c r="F30" s="211">
        <f t="shared" si="3"/>
        <v>2000000</v>
      </c>
      <c r="G30" s="193"/>
      <c r="H30" s="193"/>
      <c r="I30" s="193"/>
      <c r="J30" s="193"/>
      <c r="K30" s="193"/>
      <c r="L30" s="193"/>
      <c r="M30" s="193"/>
      <c r="N30" s="193"/>
      <c r="O30" s="193"/>
      <c r="P30" s="193"/>
      <c r="Q30" s="193"/>
      <c r="R30" s="193"/>
      <c r="S30" s="193"/>
      <c r="T30" s="193"/>
      <c r="U30" s="193"/>
      <c r="V30" s="193"/>
      <c r="W30" s="193"/>
      <c r="X30" s="193"/>
      <c r="Y30" s="193"/>
      <c r="Z30" s="193"/>
    </row>
    <row r="31" spans="1:26" ht="12" customHeight="1" x14ac:dyDescent="0.2">
      <c r="A31" s="217"/>
      <c r="B31" s="205" t="s">
        <v>301</v>
      </c>
      <c r="C31" s="212"/>
      <c r="D31" s="212"/>
      <c r="E31" s="213"/>
      <c r="F31" s="207"/>
      <c r="G31" s="193"/>
      <c r="H31" s="193"/>
      <c r="I31" s="193"/>
      <c r="J31" s="193"/>
      <c r="K31" s="193"/>
      <c r="L31" s="193"/>
      <c r="M31" s="193"/>
      <c r="N31" s="193"/>
      <c r="O31" s="193"/>
      <c r="P31" s="193"/>
      <c r="Q31" s="193"/>
      <c r="R31" s="193"/>
      <c r="S31" s="193"/>
      <c r="T31" s="193"/>
      <c r="U31" s="193"/>
      <c r="V31" s="193"/>
      <c r="W31" s="193"/>
      <c r="X31" s="193"/>
      <c r="Y31" s="193"/>
      <c r="Z31" s="193"/>
    </row>
    <row r="32" spans="1:26" ht="12" customHeight="1" x14ac:dyDescent="0.2">
      <c r="A32" s="204" t="s">
        <v>302</v>
      </c>
      <c r="B32" s="205" t="s">
        <v>294</v>
      </c>
      <c r="C32" s="212"/>
      <c r="D32" s="212"/>
      <c r="E32" s="213"/>
      <c r="F32" s="207"/>
      <c r="G32" s="193"/>
      <c r="H32" s="193"/>
      <c r="I32" s="193"/>
      <c r="J32" s="193"/>
      <c r="K32" s="193"/>
      <c r="L32" s="193"/>
      <c r="M32" s="193"/>
      <c r="N32" s="193"/>
      <c r="O32" s="193"/>
      <c r="P32" s="193"/>
      <c r="Q32" s="193"/>
      <c r="R32" s="193"/>
      <c r="S32" s="193"/>
      <c r="T32" s="193"/>
      <c r="U32" s="193"/>
      <c r="V32" s="193"/>
      <c r="W32" s="193"/>
      <c r="X32" s="193"/>
      <c r="Y32" s="193"/>
      <c r="Z32" s="193"/>
    </row>
    <row r="33" spans="1:26" ht="12" customHeight="1" x14ac:dyDescent="0.2">
      <c r="A33" s="208" t="s">
        <v>303</v>
      </c>
      <c r="B33" s="209" t="s">
        <v>304</v>
      </c>
      <c r="C33" s="208" t="s">
        <v>264</v>
      </c>
      <c r="D33" s="210">
        <v>2</v>
      </c>
      <c r="E33" s="211">
        <v>737000.00000000012</v>
      </c>
      <c r="F33" s="211">
        <f t="shared" ref="F33:F37" si="4">ROUND(D33*E33,0)</f>
        <v>1474000</v>
      </c>
      <c r="G33" s="193"/>
      <c r="H33" s="193"/>
      <c r="I33" s="193"/>
      <c r="J33" s="193"/>
      <c r="K33" s="193"/>
      <c r="L33" s="193"/>
      <c r="M33" s="193"/>
      <c r="N33" s="193"/>
      <c r="O33" s="193"/>
      <c r="P33" s="193"/>
      <c r="Q33" s="193"/>
      <c r="R33" s="193"/>
      <c r="S33" s="193"/>
      <c r="T33" s="193"/>
      <c r="U33" s="193"/>
      <c r="V33" s="193"/>
      <c r="W33" s="193"/>
      <c r="X33" s="193"/>
      <c r="Y33" s="193"/>
      <c r="Z33" s="193"/>
    </row>
    <row r="34" spans="1:26" ht="12" customHeight="1" x14ac:dyDescent="0.2">
      <c r="A34" s="208" t="s">
        <v>305</v>
      </c>
      <c r="B34" s="209" t="s">
        <v>306</v>
      </c>
      <c r="C34" s="208" t="s">
        <v>264</v>
      </c>
      <c r="D34" s="210">
        <v>1</v>
      </c>
      <c r="E34" s="211">
        <v>2000000</v>
      </c>
      <c r="F34" s="211">
        <f t="shared" si="4"/>
        <v>2000000</v>
      </c>
      <c r="G34" s="193"/>
      <c r="H34" s="193"/>
      <c r="I34" s="193"/>
      <c r="J34" s="193"/>
      <c r="K34" s="193"/>
      <c r="L34" s="193"/>
      <c r="M34" s="193"/>
      <c r="N34" s="193"/>
      <c r="O34" s="193"/>
      <c r="P34" s="193"/>
      <c r="Q34" s="193"/>
      <c r="R34" s="193"/>
      <c r="S34" s="193"/>
      <c r="T34" s="193"/>
      <c r="U34" s="193"/>
      <c r="V34" s="193"/>
      <c r="W34" s="193"/>
      <c r="X34" s="193"/>
      <c r="Y34" s="193"/>
      <c r="Z34" s="193"/>
    </row>
    <row r="35" spans="1:26" ht="12" customHeight="1" x14ac:dyDescent="0.2">
      <c r="A35" s="208" t="s">
        <v>307</v>
      </c>
      <c r="B35" s="209" t="s">
        <v>308</v>
      </c>
      <c r="C35" s="208" t="s">
        <v>264</v>
      </c>
      <c r="D35" s="210">
        <v>1</v>
      </c>
      <c r="E35" s="211">
        <v>550000</v>
      </c>
      <c r="F35" s="211">
        <f t="shared" si="4"/>
        <v>550000</v>
      </c>
      <c r="G35" s="193"/>
      <c r="H35" s="193"/>
      <c r="I35" s="193"/>
      <c r="J35" s="193"/>
      <c r="K35" s="193"/>
      <c r="L35" s="193"/>
      <c r="M35" s="193"/>
      <c r="N35" s="193"/>
      <c r="O35" s="193"/>
      <c r="P35" s="193"/>
      <c r="Q35" s="193"/>
      <c r="R35" s="193"/>
      <c r="S35" s="193"/>
      <c r="T35" s="193"/>
      <c r="U35" s="193"/>
      <c r="V35" s="193"/>
      <c r="W35" s="193"/>
      <c r="X35" s="193"/>
      <c r="Y35" s="193"/>
      <c r="Z35" s="193"/>
    </row>
    <row r="36" spans="1:26" ht="12" customHeight="1" x14ac:dyDescent="0.2">
      <c r="A36" s="208" t="s">
        <v>309</v>
      </c>
      <c r="B36" s="209" t="s">
        <v>310</v>
      </c>
      <c r="C36" s="208" t="s">
        <v>264</v>
      </c>
      <c r="D36" s="210">
        <v>1</v>
      </c>
      <c r="E36" s="211">
        <v>700000</v>
      </c>
      <c r="F36" s="211">
        <f t="shared" si="4"/>
        <v>700000</v>
      </c>
      <c r="G36" s="193"/>
      <c r="H36" s="218"/>
      <c r="I36" s="193"/>
      <c r="J36" s="193"/>
      <c r="K36" s="193"/>
      <c r="L36" s="193"/>
      <c r="M36" s="193"/>
      <c r="N36" s="193"/>
      <c r="O36" s="193"/>
      <c r="P36" s="193"/>
      <c r="Q36" s="193"/>
      <c r="R36" s="193"/>
      <c r="S36" s="193"/>
      <c r="T36" s="193"/>
      <c r="U36" s="193"/>
      <c r="V36" s="193"/>
      <c r="W36" s="193"/>
      <c r="X36" s="193"/>
      <c r="Y36" s="193"/>
      <c r="Z36" s="193"/>
    </row>
    <row r="37" spans="1:26" ht="12" customHeight="1" x14ac:dyDescent="0.2">
      <c r="A37" s="219" t="s">
        <v>311</v>
      </c>
      <c r="B37" s="209" t="s">
        <v>312</v>
      </c>
      <c r="C37" s="208" t="s">
        <v>264</v>
      </c>
      <c r="D37" s="210">
        <v>1</v>
      </c>
      <c r="E37" s="211">
        <v>150000</v>
      </c>
      <c r="F37" s="211">
        <f t="shared" si="4"/>
        <v>150000</v>
      </c>
      <c r="G37" s="193"/>
      <c r="H37" s="193"/>
      <c r="I37" s="193"/>
      <c r="J37" s="193"/>
      <c r="K37" s="193"/>
      <c r="L37" s="193"/>
      <c r="M37" s="193"/>
      <c r="N37" s="193"/>
      <c r="O37" s="193"/>
      <c r="P37" s="193"/>
      <c r="Q37" s="193"/>
      <c r="R37" s="193"/>
      <c r="S37" s="193"/>
      <c r="T37" s="193"/>
      <c r="U37" s="193"/>
      <c r="V37" s="193"/>
      <c r="W37" s="193"/>
      <c r="X37" s="193"/>
      <c r="Y37" s="193"/>
      <c r="Z37" s="193"/>
    </row>
    <row r="38" spans="1:26" ht="12" customHeight="1" x14ac:dyDescent="0.2">
      <c r="A38" s="204" t="s">
        <v>313</v>
      </c>
      <c r="B38" s="205" t="s">
        <v>314</v>
      </c>
      <c r="C38" s="212"/>
      <c r="D38" s="212"/>
      <c r="E38" s="213"/>
      <c r="F38" s="207"/>
      <c r="G38" s="193"/>
      <c r="H38" s="193"/>
      <c r="I38" s="193"/>
      <c r="J38" s="193"/>
      <c r="K38" s="193"/>
      <c r="L38" s="193"/>
      <c r="M38" s="193"/>
      <c r="N38" s="193"/>
      <c r="O38" s="193"/>
      <c r="P38" s="193"/>
      <c r="Q38" s="193"/>
      <c r="R38" s="193"/>
      <c r="S38" s="193"/>
      <c r="T38" s="193"/>
      <c r="U38" s="193"/>
      <c r="V38" s="193"/>
      <c r="W38" s="193"/>
      <c r="X38" s="193"/>
      <c r="Y38" s="193"/>
      <c r="Z38" s="193"/>
    </row>
    <row r="39" spans="1:26" ht="12" customHeight="1" x14ac:dyDescent="0.2">
      <c r="A39" s="208" t="s">
        <v>315</v>
      </c>
      <c r="B39" s="209" t="s">
        <v>316</v>
      </c>
      <c r="C39" s="208" t="s">
        <v>259</v>
      </c>
      <c r="D39" s="220">
        <v>16</v>
      </c>
      <c r="E39" s="211">
        <v>63366</v>
      </c>
      <c r="F39" s="211">
        <f t="shared" ref="F39:F41" si="5">ROUND(D39*E39,0)</f>
        <v>1013856</v>
      </c>
      <c r="G39" s="193"/>
      <c r="H39" s="193"/>
      <c r="I39" s="193"/>
      <c r="J39" s="193"/>
      <c r="K39" s="193"/>
      <c r="L39" s="193"/>
      <c r="M39" s="193"/>
      <c r="N39" s="193"/>
      <c r="O39" s="193"/>
      <c r="P39" s="193"/>
      <c r="Q39" s="193"/>
      <c r="R39" s="193"/>
      <c r="S39" s="193"/>
      <c r="T39" s="193"/>
      <c r="U39" s="193"/>
      <c r="V39" s="193"/>
      <c r="W39" s="193"/>
      <c r="X39" s="193"/>
      <c r="Y39" s="193"/>
      <c r="Z39" s="193"/>
    </row>
    <row r="40" spans="1:26" ht="12" customHeight="1" x14ac:dyDescent="0.2">
      <c r="A40" s="208" t="s">
        <v>317</v>
      </c>
      <c r="B40" s="209" t="s">
        <v>318</v>
      </c>
      <c r="C40" s="208" t="s">
        <v>259</v>
      </c>
      <c r="D40" s="220">
        <v>41.4</v>
      </c>
      <c r="E40" s="211">
        <v>34334</v>
      </c>
      <c r="F40" s="211">
        <f t="shared" si="5"/>
        <v>1421428</v>
      </c>
      <c r="G40" s="193"/>
      <c r="H40" s="193"/>
      <c r="I40" s="221"/>
      <c r="J40" s="193"/>
      <c r="K40" s="193"/>
      <c r="L40" s="193"/>
      <c r="M40" s="193"/>
      <c r="N40" s="193"/>
      <c r="O40" s="193"/>
      <c r="P40" s="193"/>
      <c r="Q40" s="193"/>
      <c r="R40" s="193"/>
      <c r="S40" s="193"/>
      <c r="T40" s="193"/>
      <c r="U40" s="193"/>
      <c r="V40" s="193"/>
      <c r="W40" s="193"/>
      <c r="X40" s="193"/>
      <c r="Y40" s="193"/>
      <c r="Z40" s="193"/>
    </row>
    <row r="41" spans="1:26" ht="12" customHeight="1" x14ac:dyDescent="0.2">
      <c r="A41" s="208" t="s">
        <v>319</v>
      </c>
      <c r="B41" s="209" t="s">
        <v>320</v>
      </c>
      <c r="C41" s="215" t="s">
        <v>259</v>
      </c>
      <c r="D41" s="216">
        <v>135</v>
      </c>
      <c r="E41" s="211">
        <v>63051</v>
      </c>
      <c r="F41" s="211">
        <f t="shared" si="5"/>
        <v>8511885</v>
      </c>
      <c r="G41" s="193"/>
      <c r="H41" s="193"/>
      <c r="I41" s="221"/>
      <c r="J41" s="193"/>
      <c r="K41" s="193"/>
      <c r="L41" s="193"/>
      <c r="M41" s="193"/>
      <c r="N41" s="193"/>
      <c r="O41" s="193"/>
      <c r="P41" s="193"/>
      <c r="Q41" s="193"/>
      <c r="R41" s="193"/>
      <c r="S41" s="193"/>
      <c r="T41" s="193"/>
      <c r="U41" s="193"/>
      <c r="V41" s="193"/>
      <c r="W41" s="193"/>
      <c r="X41" s="193"/>
      <c r="Y41" s="193"/>
      <c r="Z41" s="193"/>
    </row>
    <row r="42" spans="1:26" ht="12" customHeight="1" x14ac:dyDescent="0.2">
      <c r="A42" s="204" t="s">
        <v>321</v>
      </c>
      <c r="B42" s="205" t="s">
        <v>322</v>
      </c>
      <c r="C42" s="212"/>
      <c r="D42" s="212"/>
      <c r="E42" s="213"/>
      <c r="F42" s="207"/>
      <c r="G42" s="193"/>
      <c r="H42" s="193"/>
      <c r="I42" s="193"/>
      <c r="J42" s="193"/>
      <c r="K42" s="193"/>
      <c r="L42" s="193"/>
      <c r="M42" s="193"/>
      <c r="N42" s="193"/>
      <c r="O42" s="193"/>
      <c r="P42" s="193"/>
      <c r="Q42" s="193"/>
      <c r="R42" s="193"/>
      <c r="S42" s="193"/>
      <c r="T42" s="193"/>
      <c r="U42" s="193"/>
      <c r="V42" s="193"/>
      <c r="W42" s="193"/>
      <c r="X42" s="193"/>
      <c r="Y42" s="193"/>
      <c r="Z42" s="193"/>
    </row>
    <row r="43" spans="1:26" ht="12" customHeight="1" x14ac:dyDescent="0.2">
      <c r="A43" s="208" t="s">
        <v>323</v>
      </c>
      <c r="B43" s="209" t="s">
        <v>324</v>
      </c>
      <c r="C43" s="208" t="s">
        <v>264</v>
      </c>
      <c r="D43" s="210">
        <v>6</v>
      </c>
      <c r="E43" s="211">
        <v>115000</v>
      </c>
      <c r="F43" s="211">
        <f t="shared" ref="F43:F45" si="6">ROUND(D43*E43,0)</f>
        <v>690000</v>
      </c>
      <c r="G43" s="193"/>
      <c r="H43" s="193"/>
      <c r="I43" s="193"/>
      <c r="J43" s="193"/>
      <c r="K43" s="193"/>
      <c r="L43" s="193"/>
      <c r="M43" s="193"/>
      <c r="N43" s="193"/>
      <c r="O43" s="193"/>
      <c r="P43" s="193"/>
      <c r="Q43" s="193"/>
      <c r="R43" s="193"/>
      <c r="S43" s="193"/>
      <c r="T43" s="193"/>
      <c r="U43" s="193"/>
      <c r="V43" s="193"/>
      <c r="W43" s="193"/>
      <c r="X43" s="193"/>
      <c r="Y43" s="193"/>
      <c r="Z43" s="193"/>
    </row>
    <row r="44" spans="1:26" ht="12" customHeight="1" x14ac:dyDescent="0.2">
      <c r="A44" s="208" t="s">
        <v>325</v>
      </c>
      <c r="B44" s="209" t="s">
        <v>326</v>
      </c>
      <c r="C44" s="208" t="s">
        <v>327</v>
      </c>
      <c r="D44" s="210">
        <v>4</v>
      </c>
      <c r="E44" s="211">
        <v>85200</v>
      </c>
      <c r="F44" s="211">
        <f t="shared" si="6"/>
        <v>340800</v>
      </c>
      <c r="G44" s="193"/>
      <c r="H44" s="193"/>
      <c r="I44" s="193"/>
      <c r="J44" s="193"/>
      <c r="K44" s="193"/>
      <c r="L44" s="193"/>
      <c r="M44" s="193"/>
      <c r="N44" s="193"/>
      <c r="O44" s="193"/>
      <c r="P44" s="193"/>
      <c r="Q44" s="193"/>
      <c r="R44" s="193"/>
      <c r="S44" s="193"/>
      <c r="T44" s="193"/>
      <c r="U44" s="193"/>
      <c r="V44" s="193"/>
      <c r="W44" s="193"/>
      <c r="X44" s="193"/>
      <c r="Y44" s="193"/>
      <c r="Z44" s="193"/>
    </row>
    <row r="45" spans="1:26" ht="12" customHeight="1" x14ac:dyDescent="0.2">
      <c r="A45" s="208" t="s">
        <v>328</v>
      </c>
      <c r="B45" s="209" t="s">
        <v>329</v>
      </c>
      <c r="C45" s="208" t="s">
        <v>256</v>
      </c>
      <c r="D45" s="210">
        <v>11.93</v>
      </c>
      <c r="E45" s="211">
        <v>100000</v>
      </c>
      <c r="F45" s="211">
        <f t="shared" si="6"/>
        <v>1193000</v>
      </c>
      <c r="G45" s="193"/>
      <c r="H45" s="193"/>
      <c r="I45" s="193"/>
      <c r="J45" s="193"/>
      <c r="K45" s="193"/>
      <c r="L45" s="193"/>
      <c r="M45" s="193"/>
      <c r="N45" s="193"/>
      <c r="O45" s="193"/>
      <c r="P45" s="193"/>
      <c r="Q45" s="193"/>
      <c r="R45" s="193"/>
      <c r="S45" s="193"/>
      <c r="T45" s="193"/>
      <c r="U45" s="193"/>
      <c r="V45" s="193"/>
      <c r="W45" s="193"/>
      <c r="X45" s="193"/>
      <c r="Y45" s="193"/>
      <c r="Z45" s="193"/>
    </row>
    <row r="46" spans="1:26" ht="12" customHeight="1" x14ac:dyDescent="0.2">
      <c r="A46" s="204" t="s">
        <v>330</v>
      </c>
      <c r="B46" s="205" t="s">
        <v>202</v>
      </c>
      <c r="C46" s="212"/>
      <c r="D46" s="212"/>
      <c r="E46" s="213"/>
      <c r="F46" s="207"/>
      <c r="G46" s="193"/>
      <c r="H46" s="193"/>
      <c r="I46" s="193"/>
      <c r="J46" s="193"/>
      <c r="K46" s="193"/>
      <c r="L46" s="193"/>
      <c r="M46" s="193"/>
      <c r="N46" s="193"/>
      <c r="O46" s="193"/>
      <c r="P46" s="193"/>
      <c r="Q46" s="193"/>
      <c r="R46" s="193"/>
      <c r="S46" s="193"/>
      <c r="T46" s="193"/>
      <c r="U46" s="193"/>
      <c r="V46" s="193"/>
      <c r="W46" s="193"/>
      <c r="X46" s="193"/>
      <c r="Y46" s="193"/>
      <c r="Z46" s="193"/>
    </row>
    <row r="47" spans="1:26" ht="12" customHeight="1" x14ac:dyDescent="0.2">
      <c r="A47" s="208" t="s">
        <v>331</v>
      </c>
      <c r="B47" s="222" t="s">
        <v>332</v>
      </c>
      <c r="C47" s="208" t="s">
        <v>256</v>
      </c>
      <c r="D47" s="210">
        <v>382</v>
      </c>
      <c r="E47" s="211">
        <v>14019</v>
      </c>
      <c r="F47" s="211">
        <f t="shared" ref="F47:F51" si="7">ROUND(D47*E47,0)</f>
        <v>5355258</v>
      </c>
      <c r="G47" s="193"/>
      <c r="H47" s="193"/>
      <c r="I47" s="193"/>
      <c r="J47" s="193"/>
      <c r="K47" s="193"/>
      <c r="L47" s="193"/>
      <c r="M47" s="193"/>
      <c r="N47" s="193"/>
      <c r="O47" s="193"/>
      <c r="P47" s="193"/>
      <c r="Q47" s="193"/>
      <c r="R47" s="193"/>
      <c r="S47" s="193"/>
      <c r="T47" s="193"/>
      <c r="U47" s="193"/>
      <c r="V47" s="193"/>
      <c r="W47" s="193"/>
      <c r="X47" s="193"/>
      <c r="Y47" s="193"/>
      <c r="Z47" s="193"/>
    </row>
    <row r="48" spans="1:26" ht="12" customHeight="1" x14ac:dyDescent="0.2">
      <c r="A48" s="208" t="s">
        <v>333</v>
      </c>
      <c r="B48" s="209" t="s">
        <v>334</v>
      </c>
      <c r="C48" s="208" t="s">
        <v>256</v>
      </c>
      <c r="D48" s="210">
        <v>382</v>
      </c>
      <c r="E48" s="211">
        <v>24082</v>
      </c>
      <c r="F48" s="211">
        <f t="shared" si="7"/>
        <v>9199324</v>
      </c>
      <c r="G48" s="193"/>
      <c r="H48" s="193"/>
      <c r="I48" s="193"/>
      <c r="J48" s="193"/>
      <c r="K48" s="193"/>
      <c r="L48" s="193"/>
      <c r="M48" s="193"/>
      <c r="N48" s="193"/>
      <c r="O48" s="193"/>
      <c r="P48" s="193"/>
      <c r="Q48" s="193"/>
      <c r="R48" s="193"/>
      <c r="S48" s="193"/>
      <c r="T48" s="193"/>
      <c r="U48" s="193"/>
      <c r="V48" s="193"/>
      <c r="W48" s="193"/>
      <c r="X48" s="193"/>
      <c r="Y48" s="193"/>
      <c r="Z48" s="193"/>
    </row>
    <row r="49" spans="1:26" ht="12" customHeight="1" x14ac:dyDescent="0.2">
      <c r="A49" s="208" t="s">
        <v>335</v>
      </c>
      <c r="B49" s="209" t="s">
        <v>336</v>
      </c>
      <c r="C49" s="208" t="s">
        <v>256</v>
      </c>
      <c r="D49" s="210">
        <v>382</v>
      </c>
      <c r="E49" s="211">
        <v>91229</v>
      </c>
      <c r="F49" s="211">
        <f t="shared" si="7"/>
        <v>34849478</v>
      </c>
      <c r="G49" s="193"/>
      <c r="H49" s="193"/>
      <c r="I49" s="193"/>
      <c r="J49" s="193"/>
      <c r="K49" s="193"/>
      <c r="L49" s="193"/>
      <c r="M49" s="193"/>
      <c r="N49" s="193"/>
      <c r="O49" s="193"/>
      <c r="P49" s="193"/>
      <c r="Q49" s="193"/>
      <c r="R49" s="193"/>
      <c r="S49" s="193"/>
      <c r="T49" s="193"/>
      <c r="U49" s="193"/>
      <c r="V49" s="193"/>
      <c r="W49" s="193"/>
      <c r="X49" s="193"/>
      <c r="Y49" s="193"/>
      <c r="Z49" s="193"/>
    </row>
    <row r="50" spans="1:26" ht="12" customHeight="1" x14ac:dyDescent="0.2">
      <c r="A50" s="208" t="s">
        <v>337</v>
      </c>
      <c r="B50" s="209" t="s">
        <v>338</v>
      </c>
      <c r="C50" s="208" t="s">
        <v>259</v>
      </c>
      <c r="D50" s="210">
        <v>626</v>
      </c>
      <c r="E50" s="211">
        <v>4418</v>
      </c>
      <c r="F50" s="211">
        <f t="shared" si="7"/>
        <v>2765668</v>
      </c>
      <c r="G50" s="193"/>
      <c r="H50" s="193"/>
      <c r="I50" s="193"/>
      <c r="J50" s="193"/>
      <c r="K50" s="193"/>
      <c r="L50" s="193"/>
      <c r="M50" s="193"/>
      <c r="N50" s="193"/>
      <c r="O50" s="193"/>
      <c r="P50" s="193"/>
      <c r="Q50" s="193"/>
      <c r="R50" s="193"/>
      <c r="S50" s="193"/>
      <c r="T50" s="193"/>
      <c r="U50" s="193"/>
      <c r="V50" s="193"/>
      <c r="W50" s="193"/>
      <c r="X50" s="193"/>
      <c r="Y50" s="193"/>
      <c r="Z50" s="193"/>
    </row>
    <row r="51" spans="1:26" ht="12" customHeight="1" x14ac:dyDescent="0.2">
      <c r="A51" s="208" t="s">
        <v>339</v>
      </c>
      <c r="B51" s="209" t="s">
        <v>340</v>
      </c>
      <c r="C51" s="208" t="s">
        <v>259</v>
      </c>
      <c r="D51" s="210">
        <v>626</v>
      </c>
      <c r="E51" s="211">
        <v>17685</v>
      </c>
      <c r="F51" s="211">
        <f t="shared" si="7"/>
        <v>11070810</v>
      </c>
      <c r="G51" s="193"/>
      <c r="H51" s="193"/>
      <c r="I51" s="193"/>
      <c r="J51" s="193"/>
      <c r="K51" s="193"/>
      <c r="L51" s="193"/>
      <c r="M51" s="193"/>
      <c r="N51" s="193"/>
      <c r="O51" s="193"/>
      <c r="P51" s="193"/>
      <c r="Q51" s="193"/>
      <c r="R51" s="193"/>
      <c r="S51" s="193"/>
      <c r="T51" s="193"/>
      <c r="U51" s="193"/>
      <c r="V51" s="193"/>
      <c r="W51" s="193"/>
      <c r="X51" s="193"/>
      <c r="Y51" s="193"/>
      <c r="Z51" s="193"/>
    </row>
    <row r="52" spans="1:26" ht="12" customHeight="1" x14ac:dyDescent="0.2">
      <c r="A52" s="204" t="s">
        <v>341</v>
      </c>
      <c r="B52" s="205" t="s">
        <v>342</v>
      </c>
      <c r="C52" s="212"/>
      <c r="D52" s="212"/>
      <c r="E52" s="213"/>
      <c r="F52" s="207"/>
      <c r="G52" s="193"/>
      <c r="H52" s="193"/>
      <c r="I52" s="193"/>
      <c r="J52" s="193"/>
      <c r="K52" s="193"/>
      <c r="L52" s="193"/>
      <c r="M52" s="193"/>
      <c r="N52" s="193"/>
      <c r="O52" s="193"/>
      <c r="P52" s="193"/>
      <c r="Q52" s="193"/>
      <c r="R52" s="193"/>
      <c r="S52" s="193"/>
      <c r="T52" s="193"/>
      <c r="U52" s="193"/>
      <c r="V52" s="193"/>
      <c r="W52" s="193"/>
      <c r="X52" s="193"/>
      <c r="Y52" s="193"/>
      <c r="Z52" s="193"/>
    </row>
    <row r="53" spans="1:26" ht="12" customHeight="1" x14ac:dyDescent="0.2">
      <c r="A53" s="208" t="s">
        <v>343</v>
      </c>
      <c r="B53" s="209" t="s">
        <v>344</v>
      </c>
      <c r="C53" s="208" t="s">
        <v>256</v>
      </c>
      <c r="D53" s="210">
        <v>4</v>
      </c>
      <c r="E53" s="211">
        <v>9537</v>
      </c>
      <c r="F53" s="211">
        <f t="shared" ref="F53:F81" si="8">ROUND(D53*E53,0)</f>
        <v>38148</v>
      </c>
      <c r="G53" s="193"/>
      <c r="H53" s="193"/>
      <c r="I53" s="193"/>
      <c r="J53" s="193"/>
      <c r="K53" s="193"/>
      <c r="L53" s="193"/>
      <c r="M53" s="193"/>
      <c r="N53" s="193"/>
      <c r="O53" s="193"/>
      <c r="P53" s="193"/>
      <c r="Q53" s="193"/>
      <c r="R53" s="193"/>
      <c r="S53" s="193"/>
      <c r="T53" s="193"/>
      <c r="U53" s="193"/>
      <c r="V53" s="193"/>
      <c r="W53" s="193"/>
      <c r="X53" s="193"/>
      <c r="Y53" s="193"/>
      <c r="Z53" s="193"/>
    </row>
    <row r="54" spans="1:26" ht="12" customHeight="1" x14ac:dyDescent="0.2">
      <c r="A54" s="208" t="s">
        <v>345</v>
      </c>
      <c r="B54" s="209" t="s">
        <v>346</v>
      </c>
      <c r="C54" s="208" t="s">
        <v>256</v>
      </c>
      <c r="D54" s="210">
        <v>8.48</v>
      </c>
      <c r="E54" s="211">
        <v>14371</v>
      </c>
      <c r="F54" s="211">
        <f t="shared" si="8"/>
        <v>121866</v>
      </c>
      <c r="G54" s="193"/>
      <c r="H54" s="193"/>
      <c r="I54" s="193"/>
      <c r="J54" s="193"/>
      <c r="K54" s="193"/>
      <c r="L54" s="193"/>
      <c r="M54" s="193"/>
      <c r="N54" s="193"/>
      <c r="O54" s="193"/>
      <c r="P54" s="193"/>
      <c r="Q54" s="193"/>
      <c r="R54" s="193"/>
      <c r="S54" s="193"/>
      <c r="T54" s="193"/>
      <c r="U54" s="193"/>
      <c r="V54" s="193"/>
      <c r="W54" s="193"/>
      <c r="X54" s="193"/>
      <c r="Y54" s="193"/>
      <c r="Z54" s="193"/>
    </row>
    <row r="55" spans="1:26" ht="12" customHeight="1" x14ac:dyDescent="0.2">
      <c r="A55" s="208" t="s">
        <v>347</v>
      </c>
      <c r="B55" s="209" t="s">
        <v>348</v>
      </c>
      <c r="C55" s="208" t="s">
        <v>256</v>
      </c>
      <c r="D55" s="210">
        <v>24.12</v>
      </c>
      <c r="E55" s="211">
        <v>20265</v>
      </c>
      <c r="F55" s="211">
        <f t="shared" si="8"/>
        <v>488792</v>
      </c>
      <c r="G55" s="193"/>
      <c r="H55" s="193"/>
      <c r="I55" s="193"/>
      <c r="J55" s="193"/>
      <c r="K55" s="193"/>
      <c r="L55" s="193"/>
      <c r="M55" s="193"/>
      <c r="N55" s="193"/>
      <c r="O55" s="193"/>
      <c r="P55" s="193"/>
      <c r="Q55" s="193"/>
      <c r="R55" s="193"/>
      <c r="S55" s="193"/>
      <c r="T55" s="193"/>
      <c r="U55" s="193"/>
      <c r="V55" s="193"/>
      <c r="W55" s="193"/>
      <c r="X55" s="193"/>
      <c r="Y55" s="193"/>
      <c r="Z55" s="193"/>
    </row>
    <row r="56" spans="1:26" ht="12" customHeight="1" x14ac:dyDescent="0.2">
      <c r="A56" s="208" t="s">
        <v>349</v>
      </c>
      <c r="B56" s="209" t="s">
        <v>350</v>
      </c>
      <c r="C56" s="208" t="s">
        <v>259</v>
      </c>
      <c r="D56" s="210">
        <v>29.1</v>
      </c>
      <c r="E56" s="211">
        <v>4418</v>
      </c>
      <c r="F56" s="211">
        <f t="shared" si="8"/>
        <v>128564</v>
      </c>
      <c r="G56" s="193"/>
      <c r="H56" s="218"/>
      <c r="I56" s="193"/>
      <c r="J56" s="193"/>
      <c r="K56" s="193"/>
      <c r="L56" s="193"/>
      <c r="M56" s="193"/>
      <c r="N56" s="193"/>
      <c r="O56" s="193"/>
      <c r="P56" s="193"/>
      <c r="Q56" s="193"/>
      <c r="R56" s="193"/>
      <c r="S56" s="193"/>
      <c r="T56" s="193"/>
      <c r="U56" s="193"/>
      <c r="V56" s="193"/>
      <c r="W56" s="193"/>
      <c r="X56" s="193"/>
      <c r="Y56" s="193"/>
      <c r="Z56" s="193"/>
    </row>
    <row r="57" spans="1:26" ht="12" customHeight="1" x14ac:dyDescent="0.2">
      <c r="A57" s="219" t="s">
        <v>351</v>
      </c>
      <c r="B57" s="209" t="s">
        <v>352</v>
      </c>
      <c r="C57" s="208" t="s">
        <v>256</v>
      </c>
      <c r="D57" s="210">
        <v>2.6999999999999997</v>
      </c>
      <c r="E57" s="211">
        <v>41188</v>
      </c>
      <c r="F57" s="211">
        <f t="shared" si="8"/>
        <v>111208</v>
      </c>
      <c r="G57" s="193"/>
      <c r="H57" s="193"/>
      <c r="I57" s="193"/>
      <c r="J57" s="193"/>
      <c r="K57" s="193"/>
      <c r="L57" s="193"/>
      <c r="M57" s="193"/>
      <c r="N57" s="193"/>
      <c r="O57" s="193"/>
      <c r="P57" s="193"/>
      <c r="Q57" s="193"/>
      <c r="R57" s="193"/>
      <c r="S57" s="193"/>
      <c r="T57" s="193"/>
      <c r="U57" s="193"/>
      <c r="V57" s="193"/>
      <c r="W57" s="193"/>
      <c r="X57" s="193"/>
      <c r="Y57" s="193"/>
      <c r="Z57" s="193"/>
    </row>
    <row r="58" spans="1:26" ht="12" customHeight="1" x14ac:dyDescent="0.2">
      <c r="A58" s="219" t="s">
        <v>353</v>
      </c>
      <c r="B58" s="209" t="s">
        <v>354</v>
      </c>
      <c r="C58" s="208" t="s">
        <v>256</v>
      </c>
      <c r="D58" s="210">
        <v>6</v>
      </c>
      <c r="E58" s="211">
        <v>39452</v>
      </c>
      <c r="F58" s="211">
        <f t="shared" si="8"/>
        <v>236712</v>
      </c>
      <c r="G58" s="193"/>
      <c r="H58" s="193"/>
      <c r="I58" s="193"/>
      <c r="J58" s="193"/>
      <c r="K58" s="193"/>
      <c r="L58" s="193"/>
      <c r="M58" s="193"/>
      <c r="N58" s="193"/>
      <c r="O58" s="193"/>
      <c r="P58" s="193"/>
      <c r="Q58" s="193"/>
      <c r="R58" s="193"/>
      <c r="S58" s="193"/>
      <c r="T58" s="193"/>
      <c r="U58" s="193"/>
      <c r="V58" s="193"/>
      <c r="W58" s="193"/>
      <c r="X58" s="193"/>
      <c r="Y58" s="193"/>
      <c r="Z58" s="193"/>
    </row>
    <row r="59" spans="1:26" ht="12" customHeight="1" x14ac:dyDescent="0.2">
      <c r="A59" s="208" t="s">
        <v>355</v>
      </c>
      <c r="B59" s="209" t="s">
        <v>356</v>
      </c>
      <c r="C59" s="208" t="s">
        <v>256</v>
      </c>
      <c r="D59" s="210">
        <v>6</v>
      </c>
      <c r="E59" s="211">
        <v>34028</v>
      </c>
      <c r="F59" s="211">
        <f t="shared" si="8"/>
        <v>204168</v>
      </c>
      <c r="G59" s="193"/>
      <c r="H59" s="193"/>
      <c r="I59" s="193"/>
      <c r="J59" s="193"/>
      <c r="K59" s="193"/>
      <c r="L59" s="193"/>
      <c r="M59" s="193"/>
      <c r="N59" s="193"/>
      <c r="O59" s="193"/>
      <c r="P59" s="193"/>
      <c r="Q59" s="193"/>
      <c r="R59" s="193"/>
      <c r="S59" s="193"/>
      <c r="T59" s="193"/>
      <c r="U59" s="193"/>
      <c r="V59" s="193"/>
      <c r="W59" s="193"/>
      <c r="X59" s="193"/>
      <c r="Y59" s="193"/>
      <c r="Z59" s="193"/>
    </row>
    <row r="60" spans="1:26" ht="12" customHeight="1" x14ac:dyDescent="0.2">
      <c r="A60" s="223" t="s">
        <v>357</v>
      </c>
      <c r="B60" s="209" t="s">
        <v>358</v>
      </c>
      <c r="C60" s="208" t="s">
        <v>256</v>
      </c>
      <c r="D60" s="210">
        <v>6</v>
      </c>
      <c r="E60" s="211">
        <v>7498</v>
      </c>
      <c r="F60" s="211">
        <f t="shared" si="8"/>
        <v>44988</v>
      </c>
      <c r="G60" s="224"/>
      <c r="H60" s="224"/>
      <c r="I60" s="224"/>
      <c r="J60" s="224"/>
      <c r="K60" s="224"/>
      <c r="L60" s="224"/>
      <c r="M60" s="224"/>
      <c r="N60" s="224"/>
      <c r="O60" s="224"/>
      <c r="P60" s="224"/>
      <c r="Q60" s="224"/>
      <c r="R60" s="224"/>
      <c r="S60" s="224"/>
      <c r="T60" s="224"/>
      <c r="U60" s="224"/>
      <c r="V60" s="224"/>
      <c r="W60" s="224"/>
      <c r="X60" s="224"/>
      <c r="Y60" s="224"/>
      <c r="Z60" s="224"/>
    </row>
    <row r="61" spans="1:26" ht="12" customHeight="1" x14ac:dyDescent="0.2">
      <c r="A61" s="208" t="s">
        <v>359</v>
      </c>
      <c r="B61" s="209" t="s">
        <v>360</v>
      </c>
      <c r="C61" s="208" t="s">
        <v>256</v>
      </c>
      <c r="D61" s="210">
        <v>13.25</v>
      </c>
      <c r="E61" s="211">
        <v>106680</v>
      </c>
      <c r="F61" s="211">
        <f t="shared" si="8"/>
        <v>1413510</v>
      </c>
      <c r="G61" s="225"/>
      <c r="H61" s="225"/>
      <c r="I61" s="225"/>
      <c r="J61" s="225"/>
      <c r="K61" s="225"/>
      <c r="L61" s="225"/>
      <c r="M61" s="225"/>
      <c r="N61" s="225"/>
      <c r="O61" s="225"/>
      <c r="P61" s="225"/>
      <c r="Q61" s="225"/>
      <c r="R61" s="225"/>
      <c r="S61" s="225"/>
      <c r="T61" s="225"/>
      <c r="U61" s="225"/>
      <c r="V61" s="225"/>
      <c r="W61" s="225"/>
      <c r="X61" s="225"/>
      <c r="Y61" s="225"/>
      <c r="Z61" s="225"/>
    </row>
    <row r="62" spans="1:26" ht="12" customHeight="1" x14ac:dyDescent="0.2">
      <c r="A62" s="208" t="s">
        <v>361</v>
      </c>
      <c r="B62" s="209" t="s">
        <v>362</v>
      </c>
      <c r="C62" s="208" t="s">
        <v>256</v>
      </c>
      <c r="D62" s="210">
        <v>3.5</v>
      </c>
      <c r="E62" s="211">
        <v>96279</v>
      </c>
      <c r="F62" s="211">
        <f t="shared" si="8"/>
        <v>336977</v>
      </c>
      <c r="G62" s="225"/>
      <c r="H62" s="225"/>
      <c r="I62" s="225"/>
      <c r="J62" s="225"/>
      <c r="K62" s="225"/>
      <c r="L62" s="225"/>
      <c r="M62" s="225"/>
      <c r="N62" s="225"/>
      <c r="O62" s="225"/>
      <c r="P62" s="225"/>
      <c r="Q62" s="225"/>
      <c r="R62" s="225"/>
      <c r="S62" s="225"/>
      <c r="T62" s="225"/>
      <c r="U62" s="225"/>
      <c r="V62" s="225"/>
      <c r="W62" s="225"/>
      <c r="X62" s="225"/>
      <c r="Y62" s="225"/>
      <c r="Z62" s="225"/>
    </row>
    <row r="63" spans="1:26" ht="12" customHeight="1" x14ac:dyDescent="0.2">
      <c r="A63" s="208" t="s">
        <v>363</v>
      </c>
      <c r="B63" s="209" t="s">
        <v>364</v>
      </c>
      <c r="C63" s="208" t="s">
        <v>259</v>
      </c>
      <c r="D63" s="210">
        <v>18.840000000000003</v>
      </c>
      <c r="E63" s="211">
        <v>45197</v>
      </c>
      <c r="F63" s="211">
        <f t="shared" si="8"/>
        <v>851511</v>
      </c>
      <c r="G63" s="225"/>
      <c r="H63" s="225"/>
      <c r="I63" s="225"/>
      <c r="J63" s="225"/>
      <c r="K63" s="225"/>
      <c r="L63" s="225"/>
      <c r="M63" s="225"/>
      <c r="N63" s="225"/>
      <c r="O63" s="225"/>
      <c r="P63" s="225"/>
      <c r="Q63" s="225"/>
      <c r="R63" s="225"/>
      <c r="S63" s="225"/>
      <c r="T63" s="225"/>
      <c r="U63" s="225"/>
      <c r="V63" s="225"/>
      <c r="W63" s="225"/>
      <c r="X63" s="225"/>
      <c r="Y63" s="225"/>
      <c r="Z63" s="225"/>
    </row>
    <row r="64" spans="1:26" ht="12" customHeight="1" x14ac:dyDescent="0.2">
      <c r="A64" s="208" t="s">
        <v>365</v>
      </c>
      <c r="B64" s="209" t="s">
        <v>366</v>
      </c>
      <c r="C64" s="208" t="s">
        <v>264</v>
      </c>
      <c r="D64" s="210">
        <v>4</v>
      </c>
      <c r="E64" s="211">
        <v>21908</v>
      </c>
      <c r="F64" s="211">
        <f t="shared" si="8"/>
        <v>87632</v>
      </c>
      <c r="G64" s="225"/>
      <c r="H64" s="225"/>
      <c r="I64" s="225"/>
      <c r="J64" s="225"/>
      <c r="K64" s="225"/>
      <c r="L64" s="225"/>
      <c r="M64" s="225"/>
      <c r="N64" s="225"/>
      <c r="O64" s="225"/>
      <c r="P64" s="225"/>
      <c r="Q64" s="225"/>
      <c r="R64" s="225"/>
      <c r="S64" s="225"/>
      <c r="T64" s="225"/>
      <c r="U64" s="225"/>
      <c r="V64" s="225"/>
      <c r="W64" s="225"/>
      <c r="X64" s="225"/>
      <c r="Y64" s="225"/>
      <c r="Z64" s="225"/>
    </row>
    <row r="65" spans="1:26" ht="12" customHeight="1" x14ac:dyDescent="0.2">
      <c r="A65" s="208" t="s">
        <v>367</v>
      </c>
      <c r="B65" s="209" t="s">
        <v>368</v>
      </c>
      <c r="C65" s="208" t="s">
        <v>259</v>
      </c>
      <c r="D65" s="210">
        <v>12.8</v>
      </c>
      <c r="E65" s="211">
        <v>3833</v>
      </c>
      <c r="F65" s="211">
        <f t="shared" si="8"/>
        <v>49062</v>
      </c>
      <c r="G65" s="225"/>
      <c r="H65" s="225"/>
      <c r="I65" s="225"/>
      <c r="J65" s="225"/>
      <c r="K65" s="225"/>
      <c r="L65" s="225"/>
      <c r="M65" s="225"/>
      <c r="N65" s="225"/>
      <c r="O65" s="225"/>
      <c r="P65" s="225"/>
      <c r="Q65" s="225"/>
      <c r="R65" s="225"/>
      <c r="S65" s="225"/>
      <c r="T65" s="225"/>
      <c r="U65" s="225"/>
      <c r="V65" s="225"/>
      <c r="W65" s="225"/>
      <c r="X65" s="225"/>
      <c r="Y65" s="225"/>
      <c r="Z65" s="225"/>
    </row>
    <row r="66" spans="1:26" ht="12" customHeight="1" x14ac:dyDescent="0.2">
      <c r="A66" s="223" t="s">
        <v>369</v>
      </c>
      <c r="B66" s="209" t="s">
        <v>370</v>
      </c>
      <c r="C66" s="208" t="s">
        <v>259</v>
      </c>
      <c r="D66" s="210">
        <v>4.5999999999999996</v>
      </c>
      <c r="E66" s="211">
        <v>19521</v>
      </c>
      <c r="F66" s="211">
        <f t="shared" si="8"/>
        <v>89797</v>
      </c>
      <c r="G66" s="224"/>
      <c r="H66" s="224"/>
      <c r="I66" s="224"/>
      <c r="J66" s="224"/>
      <c r="K66" s="224"/>
      <c r="L66" s="224"/>
      <c r="M66" s="224"/>
      <c r="N66" s="224"/>
      <c r="O66" s="224"/>
      <c r="P66" s="224"/>
      <c r="Q66" s="224"/>
      <c r="R66" s="224"/>
      <c r="S66" s="224"/>
      <c r="T66" s="224"/>
      <c r="U66" s="224"/>
      <c r="V66" s="224"/>
      <c r="W66" s="224"/>
      <c r="X66" s="224"/>
      <c r="Y66" s="224"/>
      <c r="Z66" s="224"/>
    </row>
    <row r="67" spans="1:26" ht="12" customHeight="1" x14ac:dyDescent="0.2">
      <c r="A67" s="223" t="s">
        <v>371</v>
      </c>
      <c r="B67" s="209" t="s">
        <v>372</v>
      </c>
      <c r="C67" s="208" t="s">
        <v>259</v>
      </c>
      <c r="D67" s="210">
        <v>2.58</v>
      </c>
      <c r="E67" s="211">
        <v>17791</v>
      </c>
      <c r="F67" s="211">
        <f t="shared" si="8"/>
        <v>45901</v>
      </c>
      <c r="G67" s="225"/>
      <c r="H67" s="225"/>
      <c r="I67" s="225"/>
      <c r="J67" s="225"/>
      <c r="K67" s="225"/>
      <c r="L67" s="225"/>
      <c r="M67" s="225"/>
      <c r="N67" s="225"/>
      <c r="O67" s="225"/>
      <c r="P67" s="225"/>
      <c r="Q67" s="225"/>
      <c r="R67" s="225"/>
      <c r="S67" s="225"/>
      <c r="T67" s="225"/>
      <c r="U67" s="225"/>
      <c r="V67" s="225"/>
      <c r="W67" s="225"/>
      <c r="X67" s="225"/>
      <c r="Y67" s="225"/>
      <c r="Z67" s="225"/>
    </row>
    <row r="68" spans="1:26" ht="12" customHeight="1" x14ac:dyDescent="0.2">
      <c r="A68" s="223" t="s">
        <v>373</v>
      </c>
      <c r="B68" s="209" t="s">
        <v>374</v>
      </c>
      <c r="C68" s="208" t="s">
        <v>264</v>
      </c>
      <c r="D68" s="210">
        <v>1</v>
      </c>
      <c r="E68" s="211">
        <v>78673</v>
      </c>
      <c r="F68" s="211">
        <f t="shared" si="8"/>
        <v>78673</v>
      </c>
      <c r="G68" s="225"/>
      <c r="H68" s="225"/>
      <c r="I68" s="225"/>
      <c r="J68" s="225"/>
      <c r="K68" s="225"/>
      <c r="L68" s="225"/>
      <c r="M68" s="225"/>
      <c r="N68" s="225"/>
      <c r="O68" s="225"/>
      <c r="P68" s="225"/>
      <c r="Q68" s="225"/>
      <c r="R68" s="225"/>
      <c r="S68" s="225"/>
      <c r="T68" s="225"/>
      <c r="U68" s="225"/>
      <c r="V68" s="225"/>
      <c r="W68" s="225"/>
      <c r="X68" s="225"/>
      <c r="Y68" s="225"/>
      <c r="Z68" s="225"/>
    </row>
    <row r="69" spans="1:26" ht="12" customHeight="1" x14ac:dyDescent="0.2">
      <c r="A69" s="223" t="s">
        <v>375</v>
      </c>
      <c r="B69" s="209" t="s">
        <v>376</v>
      </c>
      <c r="C69" s="208" t="s">
        <v>264</v>
      </c>
      <c r="D69" s="210">
        <v>3</v>
      </c>
      <c r="E69" s="211">
        <v>71876</v>
      </c>
      <c r="F69" s="211">
        <f t="shared" si="8"/>
        <v>215628</v>
      </c>
      <c r="G69" s="225"/>
      <c r="H69" s="225"/>
      <c r="I69" s="225"/>
      <c r="J69" s="225"/>
      <c r="K69" s="225"/>
      <c r="L69" s="225"/>
      <c r="M69" s="225"/>
      <c r="N69" s="225"/>
      <c r="O69" s="225"/>
      <c r="P69" s="225"/>
      <c r="Q69" s="225"/>
      <c r="R69" s="225"/>
      <c r="S69" s="225"/>
      <c r="T69" s="225"/>
      <c r="U69" s="225"/>
      <c r="V69" s="225"/>
      <c r="W69" s="225"/>
      <c r="X69" s="225"/>
      <c r="Y69" s="225"/>
      <c r="Z69" s="225"/>
    </row>
    <row r="70" spans="1:26" ht="12" customHeight="1" x14ac:dyDescent="0.2">
      <c r="A70" s="223" t="s">
        <v>377</v>
      </c>
      <c r="B70" s="209" t="s">
        <v>378</v>
      </c>
      <c r="C70" s="208" t="s">
        <v>264</v>
      </c>
      <c r="D70" s="210">
        <v>2</v>
      </c>
      <c r="E70" s="211">
        <v>65335</v>
      </c>
      <c r="F70" s="211">
        <f t="shared" si="8"/>
        <v>130670</v>
      </c>
      <c r="G70" s="225"/>
      <c r="H70" s="225"/>
      <c r="I70" s="225"/>
      <c r="J70" s="225"/>
      <c r="K70" s="225"/>
      <c r="L70" s="225"/>
      <c r="M70" s="225"/>
      <c r="N70" s="225"/>
      <c r="O70" s="225"/>
      <c r="P70" s="225"/>
      <c r="Q70" s="225"/>
      <c r="R70" s="225"/>
      <c r="S70" s="225"/>
      <c r="T70" s="225"/>
      <c r="U70" s="225"/>
      <c r="V70" s="225"/>
      <c r="W70" s="225"/>
      <c r="X70" s="225"/>
      <c r="Y70" s="225"/>
      <c r="Z70" s="225"/>
    </row>
    <row r="71" spans="1:26" ht="12" customHeight="1" x14ac:dyDescent="0.2">
      <c r="A71" s="223" t="s">
        <v>379</v>
      </c>
      <c r="B71" s="209" t="s">
        <v>380</v>
      </c>
      <c r="C71" s="208" t="s">
        <v>259</v>
      </c>
      <c r="D71" s="210">
        <v>7.18</v>
      </c>
      <c r="E71" s="211">
        <v>5462</v>
      </c>
      <c r="F71" s="211">
        <f t="shared" si="8"/>
        <v>39217</v>
      </c>
      <c r="G71" s="225"/>
      <c r="H71" s="225"/>
      <c r="I71" s="225"/>
      <c r="J71" s="225"/>
      <c r="K71" s="225"/>
      <c r="L71" s="225"/>
      <c r="M71" s="225"/>
      <c r="N71" s="225"/>
      <c r="O71" s="225"/>
      <c r="P71" s="225"/>
      <c r="Q71" s="225"/>
      <c r="R71" s="225"/>
      <c r="S71" s="225"/>
      <c r="T71" s="225"/>
      <c r="U71" s="225"/>
      <c r="V71" s="225"/>
      <c r="W71" s="225"/>
      <c r="X71" s="225"/>
      <c r="Y71" s="225"/>
      <c r="Z71" s="225"/>
    </row>
    <row r="72" spans="1:26" ht="12" customHeight="1" x14ac:dyDescent="0.2">
      <c r="A72" s="223" t="s">
        <v>381</v>
      </c>
      <c r="B72" s="209" t="s">
        <v>382</v>
      </c>
      <c r="C72" s="208" t="s">
        <v>264</v>
      </c>
      <c r="D72" s="210">
        <v>4</v>
      </c>
      <c r="E72" s="211">
        <v>46871</v>
      </c>
      <c r="F72" s="211">
        <f t="shared" si="8"/>
        <v>187484</v>
      </c>
      <c r="G72" s="225"/>
      <c r="H72" s="225"/>
      <c r="I72" s="225"/>
      <c r="J72" s="225"/>
      <c r="K72" s="225"/>
      <c r="L72" s="225"/>
      <c r="M72" s="225"/>
      <c r="N72" s="225"/>
      <c r="O72" s="225"/>
      <c r="P72" s="225"/>
      <c r="Q72" s="225"/>
      <c r="R72" s="225"/>
      <c r="S72" s="225"/>
      <c r="T72" s="225"/>
      <c r="U72" s="225"/>
      <c r="V72" s="225"/>
      <c r="W72" s="225"/>
      <c r="X72" s="225"/>
      <c r="Y72" s="225"/>
      <c r="Z72" s="225"/>
    </row>
    <row r="73" spans="1:26" ht="12" customHeight="1" x14ac:dyDescent="0.2">
      <c r="A73" s="223" t="s">
        <v>383</v>
      </c>
      <c r="B73" s="209" t="s">
        <v>384</v>
      </c>
      <c r="C73" s="208" t="s">
        <v>256</v>
      </c>
      <c r="D73" s="210">
        <v>3.38</v>
      </c>
      <c r="E73" s="211">
        <v>56708</v>
      </c>
      <c r="F73" s="211">
        <f t="shared" si="8"/>
        <v>191673</v>
      </c>
      <c r="G73" s="225"/>
      <c r="H73" s="225"/>
      <c r="I73" s="225"/>
      <c r="J73" s="225"/>
      <c r="K73" s="225"/>
      <c r="L73" s="225"/>
      <c r="M73" s="225"/>
      <c r="N73" s="225"/>
      <c r="O73" s="225"/>
      <c r="P73" s="225"/>
      <c r="Q73" s="225"/>
      <c r="R73" s="225"/>
      <c r="S73" s="225"/>
      <c r="T73" s="225"/>
      <c r="U73" s="225"/>
      <c r="V73" s="225"/>
      <c r="W73" s="225"/>
      <c r="X73" s="225"/>
      <c r="Y73" s="225"/>
      <c r="Z73" s="225"/>
    </row>
    <row r="74" spans="1:26" ht="12" customHeight="1" x14ac:dyDescent="0.2">
      <c r="A74" s="223" t="s">
        <v>385</v>
      </c>
      <c r="B74" s="209" t="s">
        <v>386</v>
      </c>
      <c r="C74" s="208" t="s">
        <v>259</v>
      </c>
      <c r="D74" s="210">
        <v>1.4</v>
      </c>
      <c r="E74" s="211">
        <v>58335</v>
      </c>
      <c r="F74" s="211">
        <f t="shared" si="8"/>
        <v>81669</v>
      </c>
      <c r="G74" s="225"/>
      <c r="H74" s="225"/>
      <c r="I74" s="225"/>
      <c r="J74" s="225"/>
      <c r="K74" s="225"/>
      <c r="L74" s="225"/>
      <c r="M74" s="225"/>
      <c r="N74" s="225"/>
      <c r="O74" s="225"/>
      <c r="P74" s="225"/>
      <c r="Q74" s="225"/>
      <c r="R74" s="225"/>
      <c r="S74" s="225"/>
      <c r="T74" s="225"/>
      <c r="U74" s="225"/>
      <c r="V74" s="225"/>
      <c r="W74" s="225"/>
      <c r="X74" s="225"/>
      <c r="Y74" s="225"/>
      <c r="Z74" s="225"/>
    </row>
    <row r="75" spans="1:26" ht="12" customHeight="1" x14ac:dyDescent="0.2">
      <c r="A75" s="208" t="s">
        <v>387</v>
      </c>
      <c r="B75" s="209" t="s">
        <v>388</v>
      </c>
      <c r="C75" s="208" t="s">
        <v>264</v>
      </c>
      <c r="D75" s="210">
        <v>18</v>
      </c>
      <c r="E75" s="211">
        <v>3261</v>
      </c>
      <c r="F75" s="211">
        <f t="shared" si="8"/>
        <v>58698</v>
      </c>
      <c r="G75" s="225"/>
      <c r="H75" s="225"/>
      <c r="I75" s="225"/>
      <c r="J75" s="225"/>
      <c r="K75" s="225"/>
      <c r="L75" s="225"/>
      <c r="M75" s="225"/>
      <c r="N75" s="225"/>
      <c r="O75" s="225"/>
      <c r="P75" s="225"/>
      <c r="Q75" s="225"/>
      <c r="R75" s="225"/>
      <c r="S75" s="225"/>
      <c r="T75" s="225"/>
      <c r="U75" s="225"/>
      <c r="V75" s="225"/>
      <c r="W75" s="225"/>
      <c r="X75" s="225"/>
      <c r="Y75" s="225"/>
      <c r="Z75" s="225"/>
    </row>
    <row r="76" spans="1:26" ht="12" customHeight="1" x14ac:dyDescent="0.2">
      <c r="A76" s="208" t="s">
        <v>389</v>
      </c>
      <c r="B76" s="209" t="s">
        <v>390</v>
      </c>
      <c r="C76" s="208" t="s">
        <v>264</v>
      </c>
      <c r="D76" s="210">
        <v>27</v>
      </c>
      <c r="E76" s="211">
        <v>160724</v>
      </c>
      <c r="F76" s="211">
        <f t="shared" si="8"/>
        <v>4339548</v>
      </c>
      <c r="G76" s="225"/>
      <c r="H76" s="225"/>
      <c r="I76" s="225"/>
      <c r="J76" s="225"/>
      <c r="K76" s="225"/>
      <c r="L76" s="225"/>
      <c r="M76" s="225"/>
      <c r="N76" s="225"/>
      <c r="O76" s="225"/>
      <c r="P76" s="225"/>
      <c r="Q76" s="225"/>
      <c r="R76" s="225"/>
      <c r="S76" s="225"/>
      <c r="T76" s="225"/>
      <c r="U76" s="225"/>
      <c r="V76" s="225"/>
      <c r="W76" s="225"/>
      <c r="X76" s="225"/>
      <c r="Y76" s="225"/>
      <c r="Z76" s="225"/>
    </row>
    <row r="77" spans="1:26" ht="12" customHeight="1" x14ac:dyDescent="0.2">
      <c r="A77" s="208" t="s">
        <v>391</v>
      </c>
      <c r="B77" s="209" t="s">
        <v>392</v>
      </c>
      <c r="C77" s="208" t="s">
        <v>256</v>
      </c>
      <c r="D77" s="210">
        <v>434.12</v>
      </c>
      <c r="E77" s="211">
        <v>17525</v>
      </c>
      <c r="F77" s="211">
        <f t="shared" si="8"/>
        <v>7607953</v>
      </c>
      <c r="G77" s="225"/>
      <c r="H77" s="225"/>
      <c r="I77" s="225"/>
      <c r="J77" s="225"/>
      <c r="K77" s="225"/>
      <c r="L77" s="225"/>
      <c r="M77" s="225"/>
      <c r="N77" s="225"/>
      <c r="O77" s="225"/>
      <c r="P77" s="225"/>
      <c r="Q77" s="225"/>
      <c r="R77" s="225"/>
      <c r="S77" s="225"/>
      <c r="T77" s="225"/>
      <c r="U77" s="225"/>
      <c r="V77" s="225"/>
      <c r="W77" s="225"/>
      <c r="X77" s="225"/>
      <c r="Y77" s="225"/>
      <c r="Z77" s="225"/>
    </row>
    <row r="78" spans="1:26" ht="12" customHeight="1" x14ac:dyDescent="0.2">
      <c r="A78" s="223" t="s">
        <v>393</v>
      </c>
      <c r="B78" s="209" t="s">
        <v>394</v>
      </c>
      <c r="C78" s="208" t="s">
        <v>264</v>
      </c>
      <c r="D78" s="210">
        <v>1</v>
      </c>
      <c r="E78" s="211">
        <v>2525000</v>
      </c>
      <c r="F78" s="211">
        <f t="shared" si="8"/>
        <v>2525000</v>
      </c>
      <c r="G78" s="224"/>
      <c r="H78" s="224"/>
      <c r="I78" s="224"/>
      <c r="J78" s="224"/>
      <c r="K78" s="224"/>
      <c r="L78" s="224"/>
      <c r="M78" s="224"/>
      <c r="N78" s="224"/>
      <c r="O78" s="224"/>
      <c r="P78" s="224"/>
      <c r="Q78" s="224"/>
      <c r="R78" s="224"/>
      <c r="S78" s="224"/>
      <c r="T78" s="224"/>
      <c r="U78" s="224"/>
      <c r="V78" s="224"/>
      <c r="W78" s="224"/>
      <c r="X78" s="224"/>
      <c r="Y78" s="224"/>
      <c r="Z78" s="224"/>
    </row>
    <row r="79" spans="1:26" ht="12" customHeight="1" x14ac:dyDescent="0.2">
      <c r="A79" s="208" t="s">
        <v>395</v>
      </c>
      <c r="B79" s="209" t="s">
        <v>396</v>
      </c>
      <c r="C79" s="208" t="s">
        <v>256</v>
      </c>
      <c r="D79" s="210">
        <v>11.7</v>
      </c>
      <c r="E79" s="211">
        <v>7246</v>
      </c>
      <c r="F79" s="211">
        <f t="shared" si="8"/>
        <v>84778</v>
      </c>
      <c r="G79" s="225"/>
      <c r="H79" s="225"/>
      <c r="I79" s="225"/>
      <c r="J79" s="225"/>
      <c r="K79" s="225"/>
      <c r="L79" s="225"/>
      <c r="M79" s="225"/>
      <c r="N79" s="225"/>
      <c r="O79" s="225"/>
      <c r="P79" s="225"/>
      <c r="Q79" s="225"/>
      <c r="R79" s="225"/>
      <c r="S79" s="225"/>
      <c r="T79" s="225"/>
      <c r="U79" s="225"/>
      <c r="V79" s="225"/>
      <c r="W79" s="225"/>
      <c r="X79" s="225"/>
      <c r="Y79" s="225"/>
      <c r="Z79" s="225"/>
    </row>
    <row r="80" spans="1:26" ht="12" customHeight="1" x14ac:dyDescent="0.2">
      <c r="A80" s="208" t="s">
        <v>397</v>
      </c>
      <c r="B80" s="209" t="s">
        <v>398</v>
      </c>
      <c r="C80" s="208" t="s">
        <v>264</v>
      </c>
      <c r="D80" s="210">
        <v>2</v>
      </c>
      <c r="E80" s="211">
        <v>1850000</v>
      </c>
      <c r="F80" s="211">
        <f t="shared" si="8"/>
        <v>3700000</v>
      </c>
      <c r="G80" s="225"/>
      <c r="H80" s="225"/>
      <c r="I80" s="225"/>
      <c r="J80" s="225"/>
      <c r="K80" s="225"/>
      <c r="L80" s="225"/>
      <c r="M80" s="225"/>
      <c r="N80" s="225"/>
      <c r="O80" s="225"/>
      <c r="P80" s="225"/>
      <c r="Q80" s="225"/>
      <c r="R80" s="225"/>
      <c r="S80" s="225"/>
      <c r="T80" s="225"/>
      <c r="U80" s="225"/>
      <c r="V80" s="225"/>
      <c r="W80" s="225"/>
      <c r="X80" s="225"/>
      <c r="Y80" s="225"/>
      <c r="Z80" s="225"/>
    </row>
    <row r="81" spans="1:26" ht="12" customHeight="1" x14ac:dyDescent="0.2">
      <c r="A81" s="208" t="s">
        <v>399</v>
      </c>
      <c r="B81" s="209" t="s">
        <v>400</v>
      </c>
      <c r="C81" s="208" t="s">
        <v>401</v>
      </c>
      <c r="D81" s="210">
        <v>1</v>
      </c>
      <c r="E81" s="211">
        <v>150000</v>
      </c>
      <c r="F81" s="211">
        <f t="shared" si="8"/>
        <v>150000</v>
      </c>
      <c r="G81" s="225"/>
      <c r="H81" s="225"/>
      <c r="I81" s="225"/>
      <c r="J81" s="225"/>
      <c r="K81" s="225"/>
      <c r="L81" s="225"/>
      <c r="M81" s="225"/>
      <c r="N81" s="225"/>
      <c r="O81" s="225"/>
      <c r="P81" s="225"/>
      <c r="Q81" s="225"/>
      <c r="R81" s="225"/>
      <c r="S81" s="225"/>
      <c r="T81" s="225"/>
      <c r="U81" s="225"/>
      <c r="V81" s="225"/>
      <c r="W81" s="225"/>
      <c r="X81" s="225"/>
      <c r="Y81" s="225"/>
      <c r="Z81" s="225"/>
    </row>
    <row r="82" spans="1:26" ht="12" customHeight="1" x14ac:dyDescent="0.2">
      <c r="A82" s="226"/>
      <c r="B82" s="227" t="s">
        <v>402</v>
      </c>
      <c r="C82" s="228"/>
      <c r="D82" s="229"/>
      <c r="E82" s="230"/>
      <c r="F82" s="230">
        <f>SUM(F8:F81)</f>
        <v>216554805</v>
      </c>
      <c r="G82" s="225"/>
      <c r="H82" s="225"/>
      <c r="I82" s="225"/>
      <c r="J82" s="225"/>
      <c r="K82" s="225"/>
      <c r="L82" s="225"/>
      <c r="M82" s="225"/>
      <c r="N82" s="225"/>
      <c r="O82" s="225"/>
      <c r="P82" s="225"/>
      <c r="Q82" s="225"/>
      <c r="R82" s="225"/>
      <c r="S82" s="225"/>
      <c r="T82" s="225"/>
      <c r="U82" s="225"/>
      <c r="V82" s="225"/>
      <c r="W82" s="225"/>
      <c r="X82" s="225"/>
      <c r="Y82" s="225"/>
      <c r="Z82" s="225"/>
    </row>
    <row r="83" spans="1:26" ht="12" customHeight="1" x14ac:dyDescent="0.2">
      <c r="A83" s="199">
        <v>2</v>
      </c>
      <c r="B83" s="200" t="s">
        <v>403</v>
      </c>
      <c r="C83" s="201"/>
      <c r="D83" s="202"/>
      <c r="E83" s="203"/>
      <c r="F83" s="203"/>
      <c r="G83" s="193"/>
      <c r="H83" s="193"/>
      <c r="I83" s="193"/>
      <c r="J83" s="193"/>
      <c r="K83" s="193"/>
      <c r="L83" s="193"/>
      <c r="M83" s="193"/>
      <c r="N83" s="193"/>
      <c r="O83" s="193"/>
      <c r="P83" s="193"/>
      <c r="Q83" s="193"/>
      <c r="R83" s="193"/>
      <c r="S83" s="193"/>
      <c r="T83" s="193"/>
      <c r="U83" s="193"/>
      <c r="V83" s="193"/>
      <c r="W83" s="193"/>
      <c r="X83" s="193"/>
      <c r="Y83" s="193"/>
      <c r="Z83" s="193"/>
    </row>
    <row r="84" spans="1:26" ht="12" customHeight="1" x14ac:dyDescent="0.2">
      <c r="A84" s="204"/>
      <c r="B84" s="205" t="s">
        <v>404</v>
      </c>
      <c r="C84" s="212"/>
      <c r="D84" s="212"/>
      <c r="E84" s="213"/>
      <c r="F84" s="207"/>
      <c r="G84" s="193"/>
      <c r="H84" s="193"/>
      <c r="I84" s="193"/>
      <c r="J84" s="193"/>
      <c r="K84" s="193"/>
      <c r="L84" s="193"/>
      <c r="M84" s="193"/>
      <c r="N84" s="193"/>
      <c r="O84" s="193"/>
      <c r="P84" s="193"/>
      <c r="Q84" s="193"/>
      <c r="R84" s="193"/>
      <c r="S84" s="193"/>
      <c r="T84" s="193"/>
      <c r="U84" s="193"/>
      <c r="V84" s="193"/>
      <c r="W84" s="193"/>
      <c r="X84" s="193"/>
      <c r="Y84" s="193"/>
      <c r="Z84" s="193"/>
    </row>
    <row r="85" spans="1:26" ht="12" customHeight="1" x14ac:dyDescent="0.2">
      <c r="A85" s="204" t="s">
        <v>405</v>
      </c>
      <c r="B85" s="205" t="s">
        <v>202</v>
      </c>
      <c r="C85" s="212"/>
      <c r="D85" s="212"/>
      <c r="E85" s="213"/>
      <c r="F85" s="207"/>
      <c r="G85" s="193"/>
      <c r="H85" s="193"/>
      <c r="I85" s="193"/>
      <c r="J85" s="193"/>
      <c r="K85" s="193"/>
      <c r="L85" s="193"/>
      <c r="M85" s="193"/>
      <c r="N85" s="193"/>
      <c r="O85" s="193"/>
      <c r="P85" s="193"/>
      <c r="Q85" s="193"/>
      <c r="R85" s="193"/>
      <c r="S85" s="193"/>
      <c r="T85" s="193"/>
      <c r="U85" s="193"/>
      <c r="V85" s="193"/>
      <c r="W85" s="193"/>
      <c r="X85" s="193"/>
      <c r="Y85" s="193"/>
      <c r="Z85" s="193"/>
    </row>
    <row r="86" spans="1:26" ht="12" customHeight="1" x14ac:dyDescent="0.2">
      <c r="A86" s="231" t="s">
        <v>406</v>
      </c>
      <c r="B86" s="209" t="s">
        <v>407</v>
      </c>
      <c r="C86" s="208" t="s">
        <v>256</v>
      </c>
      <c r="D86" s="210">
        <v>98</v>
      </c>
      <c r="E86" s="211">
        <v>14599</v>
      </c>
      <c r="F86" s="211">
        <f t="shared" ref="F86:F89" si="9">ROUND(D86*E86,0)</f>
        <v>1430702</v>
      </c>
      <c r="G86" s="225"/>
      <c r="H86" s="225"/>
      <c r="I86" s="225"/>
      <c r="J86" s="225"/>
      <c r="K86" s="225"/>
      <c r="L86" s="225"/>
      <c r="M86" s="225"/>
      <c r="N86" s="225"/>
      <c r="O86" s="225"/>
      <c r="P86" s="225"/>
      <c r="Q86" s="225"/>
      <c r="R86" s="225"/>
      <c r="S86" s="225"/>
      <c r="T86" s="225"/>
      <c r="U86" s="225"/>
      <c r="V86" s="225"/>
      <c r="W86" s="225"/>
      <c r="X86" s="225"/>
      <c r="Y86" s="225"/>
      <c r="Z86" s="225"/>
    </row>
    <row r="87" spans="1:26" ht="12" customHeight="1" x14ac:dyDescent="0.2">
      <c r="A87" s="223" t="s">
        <v>408</v>
      </c>
      <c r="B87" s="209" t="s">
        <v>409</v>
      </c>
      <c r="C87" s="208" t="s">
        <v>256</v>
      </c>
      <c r="D87" s="210">
        <v>98</v>
      </c>
      <c r="E87" s="211">
        <v>24082</v>
      </c>
      <c r="F87" s="211">
        <f t="shared" si="9"/>
        <v>2360036</v>
      </c>
      <c r="G87" s="224"/>
      <c r="H87" s="224"/>
      <c r="I87" s="224"/>
      <c r="J87" s="224"/>
      <c r="K87" s="224"/>
      <c r="L87" s="224"/>
      <c r="M87" s="224"/>
      <c r="N87" s="224"/>
      <c r="O87" s="224"/>
      <c r="P87" s="224"/>
      <c r="Q87" s="224"/>
      <c r="R87" s="224"/>
      <c r="S87" s="224"/>
      <c r="T87" s="224"/>
      <c r="U87" s="224"/>
      <c r="V87" s="224"/>
      <c r="W87" s="224"/>
      <c r="X87" s="224"/>
      <c r="Y87" s="224"/>
      <c r="Z87" s="224"/>
    </row>
    <row r="88" spans="1:26" ht="12" customHeight="1" x14ac:dyDescent="0.2">
      <c r="A88" s="208" t="s">
        <v>410</v>
      </c>
      <c r="B88" s="209" t="s">
        <v>411</v>
      </c>
      <c r="C88" s="208" t="s">
        <v>256</v>
      </c>
      <c r="D88" s="210">
        <v>98</v>
      </c>
      <c r="E88" s="211">
        <v>48819</v>
      </c>
      <c r="F88" s="211">
        <f t="shared" si="9"/>
        <v>4784262</v>
      </c>
      <c r="G88" s="225"/>
      <c r="H88" s="225"/>
      <c r="I88" s="225"/>
      <c r="J88" s="225"/>
      <c r="K88" s="225"/>
      <c r="L88" s="225"/>
      <c r="M88" s="225"/>
      <c r="N88" s="225"/>
      <c r="O88" s="225"/>
      <c r="P88" s="225"/>
      <c r="Q88" s="225"/>
      <c r="R88" s="225"/>
      <c r="S88" s="225"/>
      <c r="T88" s="225"/>
      <c r="U88" s="225"/>
      <c r="V88" s="225"/>
      <c r="W88" s="225"/>
      <c r="X88" s="225"/>
      <c r="Y88" s="225"/>
      <c r="Z88" s="225"/>
    </row>
    <row r="89" spans="1:26" ht="12" customHeight="1" x14ac:dyDescent="0.2">
      <c r="A89" s="208" t="s">
        <v>412</v>
      </c>
      <c r="B89" s="209" t="s">
        <v>413</v>
      </c>
      <c r="C89" s="208" t="s">
        <v>259</v>
      </c>
      <c r="D89" s="210">
        <v>65</v>
      </c>
      <c r="E89" s="211">
        <v>7835</v>
      </c>
      <c r="F89" s="211">
        <f t="shared" si="9"/>
        <v>509275</v>
      </c>
      <c r="G89" s="225"/>
      <c r="H89" s="225"/>
      <c r="I89" s="225"/>
      <c r="J89" s="225"/>
      <c r="K89" s="225"/>
      <c r="L89" s="225"/>
      <c r="M89" s="225"/>
      <c r="N89" s="225"/>
      <c r="O89" s="225"/>
      <c r="P89" s="225"/>
      <c r="Q89" s="225"/>
      <c r="R89" s="225"/>
      <c r="S89" s="225"/>
      <c r="T89" s="225"/>
      <c r="U89" s="225"/>
      <c r="V89" s="225"/>
      <c r="W89" s="225"/>
      <c r="X89" s="225"/>
      <c r="Y89" s="225"/>
      <c r="Z89" s="225"/>
    </row>
    <row r="90" spans="1:26" ht="12" customHeight="1" x14ac:dyDescent="0.2">
      <c r="A90" s="204" t="s">
        <v>414</v>
      </c>
      <c r="B90" s="205" t="s">
        <v>204</v>
      </c>
      <c r="C90" s="212"/>
      <c r="D90" s="232"/>
      <c r="E90" s="213"/>
      <c r="F90" s="207"/>
      <c r="G90" s="193"/>
      <c r="H90" s="193"/>
      <c r="I90" s="193"/>
      <c r="J90" s="193"/>
      <c r="K90" s="193"/>
      <c r="L90" s="193"/>
      <c r="M90" s="193"/>
      <c r="N90" s="193"/>
      <c r="O90" s="193"/>
      <c r="P90" s="193"/>
      <c r="Q90" s="193"/>
      <c r="R90" s="193"/>
      <c r="S90" s="193"/>
      <c r="T90" s="193"/>
      <c r="U90" s="193"/>
      <c r="V90" s="193"/>
      <c r="W90" s="193"/>
      <c r="X90" s="193"/>
      <c r="Y90" s="193"/>
      <c r="Z90" s="193"/>
    </row>
    <row r="91" spans="1:26" ht="12" customHeight="1" x14ac:dyDescent="0.2">
      <c r="A91" s="208" t="s">
        <v>415</v>
      </c>
      <c r="B91" s="209" t="s">
        <v>416</v>
      </c>
      <c r="C91" s="208" t="s">
        <v>256</v>
      </c>
      <c r="D91" s="233">
        <v>258</v>
      </c>
      <c r="E91" s="211">
        <v>10435</v>
      </c>
      <c r="F91" s="211">
        <f>ROUND(D91*E91,0)</f>
        <v>2692230</v>
      </c>
      <c r="G91" s="225"/>
      <c r="H91" s="225"/>
      <c r="I91" s="225"/>
      <c r="J91" s="225"/>
      <c r="K91" s="225"/>
      <c r="L91" s="225"/>
      <c r="M91" s="225"/>
      <c r="N91" s="225"/>
      <c r="O91" s="225"/>
      <c r="P91" s="225"/>
      <c r="Q91" s="225"/>
      <c r="R91" s="225"/>
      <c r="S91" s="225"/>
      <c r="T91" s="225"/>
      <c r="U91" s="225"/>
      <c r="V91" s="225"/>
      <c r="W91" s="225"/>
      <c r="X91" s="225"/>
      <c r="Y91" s="225"/>
      <c r="Z91" s="225"/>
    </row>
    <row r="92" spans="1:26" ht="12" customHeight="1" x14ac:dyDescent="0.2">
      <c r="A92" s="204" t="s">
        <v>417</v>
      </c>
      <c r="B92" s="205" t="s">
        <v>418</v>
      </c>
      <c r="C92" s="204"/>
      <c r="D92" s="232"/>
      <c r="E92" s="213"/>
      <c r="F92" s="207"/>
      <c r="G92" s="193"/>
      <c r="H92" s="193"/>
      <c r="I92" s="193"/>
      <c r="J92" s="193"/>
      <c r="K92" s="193"/>
      <c r="L92" s="193"/>
      <c r="M92" s="193"/>
      <c r="N92" s="193"/>
      <c r="O92" s="193"/>
      <c r="P92" s="193"/>
      <c r="Q92" s="193"/>
      <c r="R92" s="193"/>
      <c r="S92" s="193"/>
      <c r="T92" s="193"/>
      <c r="U92" s="193"/>
      <c r="V92" s="193"/>
      <c r="W92" s="193"/>
      <c r="X92" s="193"/>
      <c r="Y92" s="193"/>
      <c r="Z92" s="193"/>
    </row>
    <row r="93" spans="1:26" ht="12" customHeight="1" x14ac:dyDescent="0.2">
      <c r="A93" s="208" t="s">
        <v>16</v>
      </c>
      <c r="B93" s="209" t="s">
        <v>419</v>
      </c>
      <c r="C93" s="208" t="s">
        <v>259</v>
      </c>
      <c r="D93" s="234">
        <v>28</v>
      </c>
      <c r="E93" s="211">
        <v>63366</v>
      </c>
      <c r="F93" s="211">
        <f t="shared" ref="F93:F95" si="10">ROUND(D93*E93,0)</f>
        <v>1774248</v>
      </c>
      <c r="G93" s="225"/>
      <c r="H93" s="225"/>
      <c r="I93" s="225"/>
      <c r="J93" s="225"/>
      <c r="K93" s="225"/>
      <c r="L93" s="225"/>
      <c r="M93" s="225"/>
      <c r="N93" s="225"/>
      <c r="O93" s="225"/>
      <c r="P93" s="225"/>
      <c r="Q93" s="225"/>
      <c r="R93" s="225"/>
      <c r="S93" s="225"/>
      <c r="T93" s="225"/>
      <c r="U93" s="225"/>
      <c r="V93" s="225"/>
      <c r="W93" s="225"/>
      <c r="X93" s="225"/>
      <c r="Y93" s="225"/>
      <c r="Z93" s="225"/>
    </row>
    <row r="94" spans="1:26" ht="12" customHeight="1" x14ac:dyDescent="0.2">
      <c r="A94" s="208" t="s">
        <v>28</v>
      </c>
      <c r="B94" s="209" t="s">
        <v>420</v>
      </c>
      <c r="C94" s="208" t="s">
        <v>259</v>
      </c>
      <c r="D94" s="234">
        <v>4.24</v>
      </c>
      <c r="E94" s="211">
        <v>34334</v>
      </c>
      <c r="F94" s="211">
        <f t="shared" si="10"/>
        <v>145576</v>
      </c>
      <c r="G94" s="225"/>
      <c r="H94" s="225"/>
      <c r="I94" s="225"/>
      <c r="J94" s="225"/>
      <c r="K94" s="225"/>
      <c r="L94" s="225"/>
      <c r="M94" s="225"/>
      <c r="N94" s="225"/>
      <c r="O94" s="225"/>
      <c r="P94" s="225"/>
      <c r="Q94" s="225"/>
      <c r="R94" s="225"/>
      <c r="S94" s="225"/>
      <c r="T94" s="225"/>
      <c r="U94" s="225"/>
      <c r="V94" s="225"/>
      <c r="W94" s="225"/>
      <c r="X94" s="225"/>
      <c r="Y94" s="225"/>
      <c r="Z94" s="225"/>
    </row>
    <row r="95" spans="1:26" ht="12" customHeight="1" x14ac:dyDescent="0.2">
      <c r="A95" s="223" t="s">
        <v>421</v>
      </c>
      <c r="B95" s="209" t="s">
        <v>422</v>
      </c>
      <c r="C95" s="208" t="s">
        <v>259</v>
      </c>
      <c r="D95" s="210">
        <v>32.24</v>
      </c>
      <c r="E95" s="211">
        <v>7901</v>
      </c>
      <c r="F95" s="211">
        <f t="shared" si="10"/>
        <v>254728</v>
      </c>
      <c r="G95" s="224"/>
      <c r="H95" s="224"/>
      <c r="I95" s="224"/>
      <c r="J95" s="224"/>
      <c r="K95" s="224"/>
      <c r="L95" s="224"/>
      <c r="M95" s="224"/>
      <c r="N95" s="224"/>
      <c r="O95" s="224"/>
      <c r="P95" s="224"/>
      <c r="Q95" s="224"/>
      <c r="R95" s="224"/>
      <c r="S95" s="224"/>
      <c r="T95" s="224"/>
      <c r="U95" s="224"/>
      <c r="V95" s="224"/>
      <c r="W95" s="224"/>
      <c r="X95" s="224"/>
      <c r="Y95" s="224"/>
      <c r="Z95" s="224"/>
    </row>
    <row r="96" spans="1:26" ht="12" customHeight="1" x14ac:dyDescent="0.2">
      <c r="A96" s="204" t="s">
        <v>423</v>
      </c>
      <c r="B96" s="205" t="s">
        <v>185</v>
      </c>
      <c r="C96" s="204"/>
      <c r="D96" s="232"/>
      <c r="E96" s="213"/>
      <c r="F96" s="207"/>
      <c r="G96" s="193"/>
      <c r="H96" s="193"/>
      <c r="I96" s="193"/>
      <c r="J96" s="193"/>
      <c r="K96" s="193"/>
      <c r="L96" s="193"/>
      <c r="M96" s="193"/>
      <c r="N96" s="193"/>
      <c r="O96" s="193"/>
      <c r="P96" s="193"/>
      <c r="Q96" s="193"/>
      <c r="R96" s="193"/>
      <c r="S96" s="193"/>
      <c r="T96" s="193"/>
      <c r="U96" s="193"/>
      <c r="V96" s="193"/>
      <c r="W96" s="193"/>
      <c r="X96" s="193"/>
      <c r="Y96" s="193"/>
      <c r="Z96" s="193"/>
    </row>
    <row r="97" spans="1:26" ht="12" customHeight="1" x14ac:dyDescent="0.2">
      <c r="A97" s="223" t="s">
        <v>424</v>
      </c>
      <c r="B97" s="209" t="s">
        <v>425</v>
      </c>
      <c r="C97" s="215" t="s">
        <v>227</v>
      </c>
      <c r="D97" s="210">
        <v>98</v>
      </c>
      <c r="E97" s="211">
        <v>17344</v>
      </c>
      <c r="F97" s="211">
        <f t="shared" ref="F97:F101" si="11">ROUND(D97*E97,0)</f>
        <v>1699712</v>
      </c>
      <c r="G97" s="225"/>
      <c r="H97" s="225"/>
      <c r="I97" s="225"/>
      <c r="J97" s="225"/>
      <c r="K97" s="225"/>
      <c r="L97" s="225"/>
      <c r="M97" s="225"/>
      <c r="N97" s="225"/>
      <c r="O97" s="225"/>
      <c r="P97" s="225"/>
      <c r="Q97" s="225"/>
      <c r="R97" s="225"/>
      <c r="S97" s="225"/>
      <c r="T97" s="225"/>
      <c r="U97" s="225"/>
      <c r="V97" s="225"/>
      <c r="W97" s="225"/>
      <c r="X97" s="225"/>
      <c r="Y97" s="225"/>
      <c r="Z97" s="225"/>
    </row>
    <row r="98" spans="1:26" ht="12" customHeight="1" x14ac:dyDescent="0.2">
      <c r="A98" s="223" t="s">
        <v>426</v>
      </c>
      <c r="B98" s="209" t="s">
        <v>427</v>
      </c>
      <c r="C98" s="215" t="s">
        <v>259</v>
      </c>
      <c r="D98" s="210">
        <v>28</v>
      </c>
      <c r="E98" s="211">
        <v>5888</v>
      </c>
      <c r="F98" s="211">
        <f t="shared" si="11"/>
        <v>164864</v>
      </c>
      <c r="G98" s="225"/>
      <c r="H98" s="225"/>
      <c r="I98" s="225"/>
      <c r="J98" s="225"/>
      <c r="K98" s="225"/>
      <c r="L98" s="225"/>
      <c r="M98" s="225"/>
      <c r="N98" s="225"/>
      <c r="O98" s="225"/>
      <c r="P98" s="225"/>
      <c r="Q98" s="225"/>
      <c r="R98" s="225"/>
      <c r="S98" s="225"/>
      <c r="T98" s="225"/>
      <c r="U98" s="225"/>
      <c r="V98" s="225"/>
      <c r="W98" s="225"/>
      <c r="X98" s="225"/>
      <c r="Y98" s="225"/>
      <c r="Z98" s="225"/>
    </row>
    <row r="99" spans="1:26" ht="12" customHeight="1" x14ac:dyDescent="0.2">
      <c r="A99" s="223" t="s">
        <v>428</v>
      </c>
      <c r="B99" s="209" t="s">
        <v>429</v>
      </c>
      <c r="C99" s="215" t="s">
        <v>259</v>
      </c>
      <c r="D99" s="210">
        <v>170</v>
      </c>
      <c r="E99" s="211">
        <v>51870</v>
      </c>
      <c r="F99" s="211">
        <f t="shared" si="11"/>
        <v>8817900</v>
      </c>
      <c r="G99" s="225"/>
      <c r="H99" s="225"/>
      <c r="I99" s="225"/>
      <c r="J99" s="225"/>
      <c r="K99" s="225"/>
      <c r="L99" s="225"/>
      <c r="M99" s="225"/>
      <c r="N99" s="225"/>
      <c r="O99" s="225"/>
      <c r="P99" s="225"/>
      <c r="Q99" s="225"/>
      <c r="R99" s="225"/>
      <c r="S99" s="225"/>
      <c r="T99" s="225"/>
      <c r="U99" s="225"/>
      <c r="V99" s="225"/>
      <c r="W99" s="225"/>
      <c r="X99" s="225"/>
      <c r="Y99" s="225"/>
      <c r="Z99" s="225"/>
    </row>
    <row r="100" spans="1:26" ht="12" customHeight="1" x14ac:dyDescent="0.2">
      <c r="A100" s="223" t="s">
        <v>430</v>
      </c>
      <c r="B100" s="209" t="s">
        <v>431</v>
      </c>
      <c r="C100" s="215" t="s">
        <v>218</v>
      </c>
      <c r="D100" s="210">
        <v>74</v>
      </c>
      <c r="E100" s="211">
        <v>37463</v>
      </c>
      <c r="F100" s="211">
        <f t="shared" si="11"/>
        <v>2772262</v>
      </c>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2" customHeight="1" x14ac:dyDescent="0.2">
      <c r="A101" s="223" t="s">
        <v>432</v>
      </c>
      <c r="B101" s="209" t="s">
        <v>433</v>
      </c>
      <c r="C101" s="215" t="s">
        <v>218</v>
      </c>
      <c r="D101" s="210">
        <v>28</v>
      </c>
      <c r="E101" s="211">
        <v>28146</v>
      </c>
      <c r="F101" s="211">
        <f t="shared" si="11"/>
        <v>788088</v>
      </c>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2" customHeight="1" x14ac:dyDescent="0.2">
      <c r="A102" s="226"/>
      <c r="B102" s="227" t="s">
        <v>402</v>
      </c>
      <c r="C102" s="228"/>
      <c r="D102" s="229"/>
      <c r="E102" s="230"/>
      <c r="F102" s="230">
        <f>SUM(F84:F101)</f>
        <v>28193883</v>
      </c>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2" customHeight="1" x14ac:dyDescent="0.2">
      <c r="A103" s="199">
        <v>3</v>
      </c>
      <c r="B103" s="200" t="s">
        <v>434</v>
      </c>
      <c r="C103" s="201"/>
      <c r="D103" s="202"/>
      <c r="E103" s="203"/>
      <c r="F103" s="20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2" customHeight="1" x14ac:dyDescent="0.2">
      <c r="A104" s="204"/>
      <c r="B104" s="205" t="s">
        <v>435</v>
      </c>
      <c r="C104" s="204"/>
      <c r="D104" s="232"/>
      <c r="E104" s="213"/>
      <c r="F104" s="207"/>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2" customHeight="1" x14ac:dyDescent="0.2">
      <c r="A105" s="204" t="s">
        <v>436</v>
      </c>
      <c r="B105" s="205" t="s">
        <v>437</v>
      </c>
      <c r="C105" s="204"/>
      <c r="D105" s="232"/>
      <c r="E105" s="213"/>
      <c r="F105" s="207"/>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2" customHeight="1" x14ac:dyDescent="0.2">
      <c r="A106" s="208" t="s">
        <v>438</v>
      </c>
      <c r="B106" s="209" t="s">
        <v>439</v>
      </c>
      <c r="C106" s="208" t="s">
        <v>256</v>
      </c>
      <c r="D106" s="210">
        <v>87.96</v>
      </c>
      <c r="E106" s="211">
        <v>7826</v>
      </c>
      <c r="F106" s="211">
        <f t="shared" ref="F106:F137" si="12">ROUND(D106*E106,0)</f>
        <v>688375</v>
      </c>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2" customHeight="1" x14ac:dyDescent="0.2">
      <c r="A107" s="208" t="s">
        <v>440</v>
      </c>
      <c r="B107" s="209" t="s">
        <v>441</v>
      </c>
      <c r="C107" s="208" t="s">
        <v>256</v>
      </c>
      <c r="D107" s="210">
        <v>18.260000000000002</v>
      </c>
      <c r="E107" s="211">
        <v>14371</v>
      </c>
      <c r="F107" s="211">
        <f t="shared" si="12"/>
        <v>262414</v>
      </c>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2" customHeight="1" x14ac:dyDescent="0.2">
      <c r="A108" s="208" t="s">
        <v>442</v>
      </c>
      <c r="B108" s="209" t="s">
        <v>443</v>
      </c>
      <c r="C108" s="208" t="s">
        <v>264</v>
      </c>
      <c r="D108" s="210">
        <v>21</v>
      </c>
      <c r="E108" s="211">
        <v>21908</v>
      </c>
      <c r="F108" s="211">
        <f t="shared" si="12"/>
        <v>460068</v>
      </c>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2" customHeight="1" x14ac:dyDescent="0.2">
      <c r="A109" s="208" t="s">
        <v>444</v>
      </c>
      <c r="B109" s="209" t="s">
        <v>445</v>
      </c>
      <c r="C109" s="208" t="s">
        <v>256</v>
      </c>
      <c r="D109" s="210">
        <v>32.340000000000003</v>
      </c>
      <c r="E109" s="211">
        <v>20265</v>
      </c>
      <c r="F109" s="211">
        <f t="shared" si="12"/>
        <v>655370</v>
      </c>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2" customHeight="1" x14ac:dyDescent="0.2">
      <c r="A110" s="208" t="s">
        <v>446</v>
      </c>
      <c r="B110" s="209" t="s">
        <v>447</v>
      </c>
      <c r="C110" s="208" t="s">
        <v>259</v>
      </c>
      <c r="D110" s="210">
        <v>110.99</v>
      </c>
      <c r="E110" s="211">
        <v>7246</v>
      </c>
      <c r="F110" s="211">
        <f t="shared" si="12"/>
        <v>804234</v>
      </c>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2" customHeight="1" x14ac:dyDescent="0.2">
      <c r="A111" s="208" t="s">
        <v>448</v>
      </c>
      <c r="B111" s="235" t="s">
        <v>449</v>
      </c>
      <c r="C111" s="208" t="s">
        <v>264</v>
      </c>
      <c r="D111" s="210">
        <v>2</v>
      </c>
      <c r="E111" s="211">
        <v>1739</v>
      </c>
      <c r="F111" s="211">
        <f t="shared" si="12"/>
        <v>3478</v>
      </c>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2" customHeight="1" x14ac:dyDescent="0.2">
      <c r="A112" s="208" t="s">
        <v>450</v>
      </c>
      <c r="B112" s="235" t="s">
        <v>451</v>
      </c>
      <c r="C112" s="208" t="s">
        <v>259</v>
      </c>
      <c r="D112" s="210">
        <v>44.24</v>
      </c>
      <c r="E112" s="211">
        <v>314</v>
      </c>
      <c r="F112" s="211">
        <f t="shared" si="12"/>
        <v>13891</v>
      </c>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2" customHeight="1" x14ac:dyDescent="0.2">
      <c r="A113" s="208" t="s">
        <v>452</v>
      </c>
      <c r="B113" s="235" t="s">
        <v>453</v>
      </c>
      <c r="C113" s="208" t="s">
        <v>259</v>
      </c>
      <c r="D113" s="210">
        <v>22.12</v>
      </c>
      <c r="E113" s="211">
        <v>1763</v>
      </c>
      <c r="F113" s="211">
        <f t="shared" si="12"/>
        <v>38998</v>
      </c>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2" customHeight="1" x14ac:dyDescent="0.2">
      <c r="A114" s="208" t="s">
        <v>454</v>
      </c>
      <c r="B114" s="235" t="s">
        <v>388</v>
      </c>
      <c r="C114" s="208" t="s">
        <v>264</v>
      </c>
      <c r="D114" s="210">
        <v>4</v>
      </c>
      <c r="E114" s="211">
        <v>3261</v>
      </c>
      <c r="F114" s="211">
        <f t="shared" si="12"/>
        <v>13044</v>
      </c>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2" customHeight="1" x14ac:dyDescent="0.2">
      <c r="A115" s="208" t="s">
        <v>455</v>
      </c>
      <c r="B115" s="209" t="s">
        <v>456</v>
      </c>
      <c r="C115" s="208" t="s">
        <v>259</v>
      </c>
      <c r="D115" s="210">
        <v>22.159999999999997</v>
      </c>
      <c r="E115" s="211">
        <v>30270</v>
      </c>
      <c r="F115" s="211">
        <f t="shared" si="12"/>
        <v>670783</v>
      </c>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2" customHeight="1" x14ac:dyDescent="0.2">
      <c r="A116" s="208" t="s">
        <v>457</v>
      </c>
      <c r="B116" s="209" t="s">
        <v>458</v>
      </c>
      <c r="C116" s="208" t="s">
        <v>259</v>
      </c>
      <c r="D116" s="210">
        <v>12.33</v>
      </c>
      <c r="E116" s="211">
        <v>19521</v>
      </c>
      <c r="F116" s="211">
        <f t="shared" si="12"/>
        <v>240694</v>
      </c>
      <c r="G116" s="224"/>
      <c r="H116" s="224"/>
      <c r="I116" s="224"/>
      <c r="J116" s="224"/>
      <c r="K116" s="224"/>
      <c r="L116" s="224"/>
      <c r="M116" s="224"/>
      <c r="N116" s="224"/>
      <c r="O116" s="224"/>
      <c r="P116" s="224"/>
      <c r="Q116" s="224"/>
      <c r="R116" s="224"/>
      <c r="S116" s="224"/>
      <c r="T116" s="224"/>
      <c r="U116" s="224"/>
      <c r="V116" s="224"/>
      <c r="W116" s="224"/>
      <c r="X116" s="224"/>
      <c r="Y116" s="224"/>
      <c r="Z116" s="224"/>
    </row>
    <row r="117" spans="1:26" ht="12" customHeight="1" x14ac:dyDescent="0.2">
      <c r="A117" s="208" t="s">
        <v>459</v>
      </c>
      <c r="B117" s="209" t="s">
        <v>460</v>
      </c>
      <c r="C117" s="208" t="s">
        <v>259</v>
      </c>
      <c r="D117" s="210">
        <v>28.5</v>
      </c>
      <c r="E117" s="211">
        <v>17791</v>
      </c>
      <c r="F117" s="211">
        <f t="shared" si="12"/>
        <v>507044</v>
      </c>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2" customHeight="1" x14ac:dyDescent="0.2">
      <c r="A118" s="208" t="s">
        <v>461</v>
      </c>
      <c r="B118" s="209" t="s">
        <v>368</v>
      </c>
      <c r="C118" s="208" t="s">
        <v>259</v>
      </c>
      <c r="D118" s="210">
        <v>110.99</v>
      </c>
      <c r="E118" s="211">
        <v>3833</v>
      </c>
      <c r="F118" s="211">
        <f t="shared" si="12"/>
        <v>425425</v>
      </c>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2" customHeight="1" x14ac:dyDescent="0.2">
      <c r="A119" s="208" t="s">
        <v>462</v>
      </c>
      <c r="B119" s="209" t="s">
        <v>374</v>
      </c>
      <c r="C119" s="208" t="s">
        <v>264</v>
      </c>
      <c r="D119" s="210">
        <v>8</v>
      </c>
      <c r="E119" s="211">
        <v>78673</v>
      </c>
      <c r="F119" s="211">
        <f t="shared" si="12"/>
        <v>629384</v>
      </c>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2" customHeight="1" x14ac:dyDescent="0.2">
      <c r="A120" s="208" t="s">
        <v>463</v>
      </c>
      <c r="B120" s="209" t="s">
        <v>376</v>
      </c>
      <c r="C120" s="208" t="s">
        <v>264</v>
      </c>
      <c r="D120" s="210">
        <v>4</v>
      </c>
      <c r="E120" s="211">
        <v>71876</v>
      </c>
      <c r="F120" s="211">
        <f t="shared" si="12"/>
        <v>287504</v>
      </c>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2" customHeight="1" x14ac:dyDescent="0.2">
      <c r="A121" s="208" t="s">
        <v>464</v>
      </c>
      <c r="B121" s="209" t="s">
        <v>378</v>
      </c>
      <c r="C121" s="208" t="s">
        <v>264</v>
      </c>
      <c r="D121" s="210">
        <v>11</v>
      </c>
      <c r="E121" s="211">
        <v>65335</v>
      </c>
      <c r="F121" s="211">
        <f t="shared" si="12"/>
        <v>718685</v>
      </c>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2" customHeight="1" x14ac:dyDescent="0.2">
      <c r="A122" s="208" t="s">
        <v>465</v>
      </c>
      <c r="B122" s="209" t="s">
        <v>380</v>
      </c>
      <c r="C122" s="208" t="s">
        <v>259</v>
      </c>
      <c r="D122" s="233">
        <v>48</v>
      </c>
      <c r="E122" s="211">
        <v>5462</v>
      </c>
      <c r="F122" s="211">
        <f t="shared" si="12"/>
        <v>262176</v>
      </c>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2" customHeight="1" x14ac:dyDescent="0.2">
      <c r="A123" s="208" t="s">
        <v>465</v>
      </c>
      <c r="B123" s="209" t="s">
        <v>382</v>
      </c>
      <c r="C123" s="208" t="s">
        <v>264</v>
      </c>
      <c r="D123" s="210">
        <v>21</v>
      </c>
      <c r="E123" s="211">
        <v>46871</v>
      </c>
      <c r="F123" s="211">
        <f t="shared" si="12"/>
        <v>984291</v>
      </c>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2" customHeight="1" x14ac:dyDescent="0.2">
      <c r="A124" s="208" t="s">
        <v>466</v>
      </c>
      <c r="B124" s="209" t="s">
        <v>467</v>
      </c>
      <c r="C124" s="208" t="s">
        <v>264</v>
      </c>
      <c r="D124" s="210">
        <v>8</v>
      </c>
      <c r="E124" s="211">
        <v>60112</v>
      </c>
      <c r="F124" s="211">
        <f t="shared" si="12"/>
        <v>480896</v>
      </c>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2" customHeight="1" x14ac:dyDescent="0.2">
      <c r="A125" s="208" t="s">
        <v>468</v>
      </c>
      <c r="B125" s="209" t="s">
        <v>469</v>
      </c>
      <c r="C125" s="208" t="s">
        <v>264</v>
      </c>
      <c r="D125" s="210">
        <v>4</v>
      </c>
      <c r="E125" s="211">
        <v>10132</v>
      </c>
      <c r="F125" s="211">
        <f t="shared" si="12"/>
        <v>40528</v>
      </c>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2" customHeight="1" x14ac:dyDescent="0.2">
      <c r="A126" s="208" t="s">
        <v>470</v>
      </c>
      <c r="B126" s="209" t="s">
        <v>471</v>
      </c>
      <c r="C126" s="208" t="s">
        <v>264</v>
      </c>
      <c r="D126" s="210">
        <v>8</v>
      </c>
      <c r="E126" s="211">
        <v>281870</v>
      </c>
      <c r="F126" s="211">
        <f t="shared" si="12"/>
        <v>2254960</v>
      </c>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2" customHeight="1" x14ac:dyDescent="0.2">
      <c r="A127" s="208" t="s">
        <v>472</v>
      </c>
      <c r="B127" s="209" t="s">
        <v>473</v>
      </c>
      <c r="C127" s="208" t="s">
        <v>264</v>
      </c>
      <c r="D127" s="210">
        <v>3</v>
      </c>
      <c r="E127" s="211">
        <v>142916</v>
      </c>
      <c r="F127" s="211">
        <f t="shared" si="12"/>
        <v>428748</v>
      </c>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2" customHeight="1" x14ac:dyDescent="0.2">
      <c r="A128" s="208" t="s">
        <v>474</v>
      </c>
      <c r="B128" s="209" t="s">
        <v>475</v>
      </c>
      <c r="C128" s="208" t="s">
        <v>264</v>
      </c>
      <c r="D128" s="210">
        <v>2</v>
      </c>
      <c r="E128" s="211">
        <v>47602</v>
      </c>
      <c r="F128" s="211">
        <f t="shared" si="12"/>
        <v>95204</v>
      </c>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2" customHeight="1" x14ac:dyDescent="0.2">
      <c r="A129" s="208" t="s">
        <v>476</v>
      </c>
      <c r="B129" s="209" t="s">
        <v>477</v>
      </c>
      <c r="C129" s="208" t="s">
        <v>264</v>
      </c>
      <c r="D129" s="210">
        <v>8</v>
      </c>
      <c r="E129" s="211">
        <v>174353</v>
      </c>
      <c r="F129" s="211">
        <f t="shared" si="12"/>
        <v>1394824</v>
      </c>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2" customHeight="1" x14ac:dyDescent="0.2">
      <c r="A130" s="208" t="s">
        <v>478</v>
      </c>
      <c r="B130" s="209" t="s">
        <v>479</v>
      </c>
      <c r="C130" s="208" t="s">
        <v>264</v>
      </c>
      <c r="D130" s="210">
        <v>2</v>
      </c>
      <c r="E130" s="211">
        <v>76413</v>
      </c>
      <c r="F130" s="211">
        <f t="shared" si="12"/>
        <v>152826</v>
      </c>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2" customHeight="1" x14ac:dyDescent="0.2">
      <c r="A131" s="208" t="s">
        <v>480</v>
      </c>
      <c r="B131" s="209" t="s">
        <v>481</v>
      </c>
      <c r="C131" s="208" t="s">
        <v>264</v>
      </c>
      <c r="D131" s="210">
        <v>4</v>
      </c>
      <c r="E131" s="211">
        <v>85655</v>
      </c>
      <c r="F131" s="211">
        <f t="shared" si="12"/>
        <v>342620</v>
      </c>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2" customHeight="1" x14ac:dyDescent="0.2">
      <c r="A132" s="208" t="s">
        <v>482</v>
      </c>
      <c r="B132" s="209" t="s">
        <v>483</v>
      </c>
      <c r="C132" s="208" t="s">
        <v>264</v>
      </c>
      <c r="D132" s="210">
        <v>4</v>
      </c>
      <c r="E132" s="211">
        <v>160724</v>
      </c>
      <c r="F132" s="211">
        <f t="shared" si="12"/>
        <v>642896</v>
      </c>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2" customHeight="1" x14ac:dyDescent="0.2">
      <c r="A133" s="208" t="s">
        <v>484</v>
      </c>
      <c r="B133" s="236" t="s">
        <v>485</v>
      </c>
      <c r="C133" s="208" t="s">
        <v>256</v>
      </c>
      <c r="D133" s="210">
        <v>32.340000000000003</v>
      </c>
      <c r="E133" s="211">
        <v>45500</v>
      </c>
      <c r="F133" s="211">
        <f t="shared" si="12"/>
        <v>1471470</v>
      </c>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2" customHeight="1" x14ac:dyDescent="0.2">
      <c r="A134" s="208" t="s">
        <v>486</v>
      </c>
      <c r="B134" s="209" t="s">
        <v>487</v>
      </c>
      <c r="C134" s="208" t="s">
        <v>256</v>
      </c>
      <c r="D134" s="210">
        <v>32.340000000000003</v>
      </c>
      <c r="E134" s="211">
        <v>24082</v>
      </c>
      <c r="F134" s="211">
        <f t="shared" si="12"/>
        <v>778812</v>
      </c>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2" customHeight="1" x14ac:dyDescent="0.2">
      <c r="A135" s="208" t="s">
        <v>488</v>
      </c>
      <c r="B135" s="209" t="s">
        <v>384</v>
      </c>
      <c r="C135" s="208" t="s">
        <v>256</v>
      </c>
      <c r="D135" s="210">
        <v>87.96</v>
      </c>
      <c r="E135" s="211">
        <v>56708</v>
      </c>
      <c r="F135" s="211">
        <f t="shared" si="12"/>
        <v>4988036</v>
      </c>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2" customHeight="1" x14ac:dyDescent="0.2">
      <c r="A136" s="208" t="s">
        <v>489</v>
      </c>
      <c r="B136" s="209" t="s">
        <v>490</v>
      </c>
      <c r="C136" s="208" t="s">
        <v>256</v>
      </c>
      <c r="D136" s="210">
        <v>33.99</v>
      </c>
      <c r="E136" s="211">
        <v>10435</v>
      </c>
      <c r="F136" s="211">
        <f t="shared" si="12"/>
        <v>354686</v>
      </c>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2" customHeight="1" x14ac:dyDescent="0.2">
      <c r="A137" s="208" t="s">
        <v>491</v>
      </c>
      <c r="B137" s="209" t="s">
        <v>492</v>
      </c>
      <c r="C137" s="208" t="s">
        <v>264</v>
      </c>
      <c r="D137" s="210">
        <v>10</v>
      </c>
      <c r="E137" s="211">
        <v>1545500</v>
      </c>
      <c r="F137" s="211">
        <f t="shared" si="12"/>
        <v>15455000</v>
      </c>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2" customHeight="1" x14ac:dyDescent="0.2">
      <c r="A138" s="204" t="s">
        <v>145</v>
      </c>
      <c r="B138" s="205" t="s">
        <v>493</v>
      </c>
      <c r="C138" s="204"/>
      <c r="D138" s="232"/>
      <c r="E138" s="213"/>
      <c r="F138" s="207"/>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2" customHeight="1" x14ac:dyDescent="0.2">
      <c r="A139" s="208" t="s">
        <v>494</v>
      </c>
      <c r="B139" s="209" t="s">
        <v>495</v>
      </c>
      <c r="C139" s="208" t="s">
        <v>259</v>
      </c>
      <c r="D139" s="210">
        <v>60</v>
      </c>
      <c r="E139" s="211">
        <v>73812</v>
      </c>
      <c r="F139" s="211">
        <f t="shared" ref="F139:F140" si="13">ROUND(D139*E139,0)</f>
        <v>4428720</v>
      </c>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2" customHeight="1" x14ac:dyDescent="0.2">
      <c r="A140" s="208" t="s">
        <v>496</v>
      </c>
      <c r="B140" s="209" t="s">
        <v>497</v>
      </c>
      <c r="C140" s="208" t="s">
        <v>256</v>
      </c>
      <c r="D140" s="210">
        <v>40</v>
      </c>
      <c r="E140" s="211">
        <v>68066</v>
      </c>
      <c r="F140" s="211">
        <f t="shared" si="13"/>
        <v>2722640</v>
      </c>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2" customHeight="1" x14ac:dyDescent="0.2">
      <c r="A141" s="204" t="s">
        <v>153</v>
      </c>
      <c r="B141" s="205" t="s">
        <v>498</v>
      </c>
      <c r="C141" s="204"/>
      <c r="D141" s="232"/>
      <c r="E141" s="213"/>
      <c r="F141" s="207"/>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2" customHeight="1" x14ac:dyDescent="0.2">
      <c r="A142" s="208" t="s">
        <v>499</v>
      </c>
      <c r="B142" s="209" t="s">
        <v>500</v>
      </c>
      <c r="C142" s="208" t="s">
        <v>256</v>
      </c>
      <c r="D142" s="210">
        <v>101</v>
      </c>
      <c r="E142" s="211">
        <v>20265</v>
      </c>
      <c r="F142" s="211">
        <f t="shared" ref="F142:F155" si="14">ROUND(D142*E142,0)</f>
        <v>2046765</v>
      </c>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2" customHeight="1" x14ac:dyDescent="0.2">
      <c r="A143" s="208" t="s">
        <v>501</v>
      </c>
      <c r="B143" s="209" t="s">
        <v>485</v>
      </c>
      <c r="C143" s="208" t="s">
        <v>256</v>
      </c>
      <c r="D143" s="210">
        <v>101</v>
      </c>
      <c r="E143" s="211">
        <v>45500</v>
      </c>
      <c r="F143" s="211">
        <f t="shared" si="14"/>
        <v>4595500</v>
      </c>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2" customHeight="1" x14ac:dyDescent="0.2">
      <c r="A144" s="208" t="s">
        <v>502</v>
      </c>
      <c r="B144" s="209" t="s">
        <v>503</v>
      </c>
      <c r="C144" s="208" t="s">
        <v>256</v>
      </c>
      <c r="D144" s="210">
        <v>101</v>
      </c>
      <c r="E144" s="211">
        <v>14019</v>
      </c>
      <c r="F144" s="211">
        <f t="shared" si="14"/>
        <v>1415919</v>
      </c>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2" customHeight="1" x14ac:dyDescent="0.2">
      <c r="A145" s="208" t="s">
        <v>504</v>
      </c>
      <c r="B145" s="209" t="s">
        <v>505</v>
      </c>
      <c r="C145" s="208" t="s">
        <v>256</v>
      </c>
      <c r="D145" s="210">
        <v>40</v>
      </c>
      <c r="E145" s="211">
        <v>4418</v>
      </c>
      <c r="F145" s="211">
        <f t="shared" si="14"/>
        <v>176720</v>
      </c>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2" customHeight="1" x14ac:dyDescent="0.2">
      <c r="A146" s="208" t="s">
        <v>506</v>
      </c>
      <c r="B146" s="209" t="s">
        <v>487</v>
      </c>
      <c r="C146" s="208" t="s">
        <v>256</v>
      </c>
      <c r="D146" s="210">
        <v>101</v>
      </c>
      <c r="E146" s="211">
        <v>24082</v>
      </c>
      <c r="F146" s="211">
        <f t="shared" si="14"/>
        <v>2432282</v>
      </c>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2" customHeight="1" x14ac:dyDescent="0.2">
      <c r="A147" s="208" t="s">
        <v>507</v>
      </c>
      <c r="B147" s="209" t="s">
        <v>508</v>
      </c>
      <c r="C147" s="208" t="s">
        <v>256</v>
      </c>
      <c r="D147" s="210">
        <v>101</v>
      </c>
      <c r="E147" s="211">
        <v>91229</v>
      </c>
      <c r="F147" s="211">
        <f t="shared" si="14"/>
        <v>9214129</v>
      </c>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2" customHeight="1" x14ac:dyDescent="0.2">
      <c r="A148" s="208" t="s">
        <v>509</v>
      </c>
      <c r="B148" s="209" t="s">
        <v>510</v>
      </c>
      <c r="C148" s="208" t="s">
        <v>256</v>
      </c>
      <c r="D148" s="210">
        <v>40</v>
      </c>
      <c r="E148" s="211">
        <v>17685</v>
      </c>
      <c r="F148" s="211">
        <f t="shared" si="14"/>
        <v>707400</v>
      </c>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2" customHeight="1" x14ac:dyDescent="0.2">
      <c r="A149" s="208" t="s">
        <v>511</v>
      </c>
      <c r="B149" s="209" t="s">
        <v>512</v>
      </c>
      <c r="C149" s="208" t="s">
        <v>264</v>
      </c>
      <c r="D149" s="210">
        <v>20</v>
      </c>
      <c r="E149" s="211">
        <v>1739</v>
      </c>
      <c r="F149" s="211">
        <f t="shared" si="14"/>
        <v>34780</v>
      </c>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2" customHeight="1" x14ac:dyDescent="0.2">
      <c r="A150" s="208" t="s">
        <v>513</v>
      </c>
      <c r="B150" s="209" t="s">
        <v>514</v>
      </c>
      <c r="C150" s="208" t="s">
        <v>259</v>
      </c>
      <c r="D150" s="210">
        <v>80</v>
      </c>
      <c r="E150" s="211">
        <v>314</v>
      </c>
      <c r="F150" s="211">
        <f t="shared" si="14"/>
        <v>25120</v>
      </c>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2" customHeight="1" x14ac:dyDescent="0.2">
      <c r="A151" s="208" t="s">
        <v>515</v>
      </c>
      <c r="B151" s="209" t="s">
        <v>516</v>
      </c>
      <c r="C151" s="208" t="s">
        <v>259</v>
      </c>
      <c r="D151" s="210">
        <v>40</v>
      </c>
      <c r="E151" s="211">
        <v>1763</v>
      </c>
      <c r="F151" s="211">
        <f t="shared" si="14"/>
        <v>70520</v>
      </c>
      <c r="G151" s="224"/>
      <c r="H151" s="224"/>
      <c r="I151" s="224"/>
      <c r="J151" s="224"/>
      <c r="K151" s="224"/>
      <c r="L151" s="224"/>
      <c r="M151" s="224"/>
      <c r="N151" s="224"/>
      <c r="O151" s="224"/>
      <c r="P151" s="224"/>
      <c r="Q151" s="224"/>
      <c r="R151" s="224"/>
      <c r="S151" s="224"/>
      <c r="T151" s="224"/>
      <c r="U151" s="224"/>
      <c r="V151" s="224"/>
      <c r="W151" s="224"/>
      <c r="X151" s="224"/>
      <c r="Y151" s="224"/>
      <c r="Z151" s="224"/>
    </row>
    <row r="152" spans="1:26" ht="12" customHeight="1" x14ac:dyDescent="0.2">
      <c r="A152" s="208" t="s">
        <v>517</v>
      </c>
      <c r="B152" s="209" t="s">
        <v>518</v>
      </c>
      <c r="C152" s="208" t="s">
        <v>259</v>
      </c>
      <c r="D152" s="210">
        <v>40</v>
      </c>
      <c r="E152" s="211">
        <v>3833</v>
      </c>
      <c r="F152" s="211">
        <f t="shared" si="14"/>
        <v>153320</v>
      </c>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2" customHeight="1" x14ac:dyDescent="0.2">
      <c r="A153" s="208" t="s">
        <v>519</v>
      </c>
      <c r="B153" s="209" t="s">
        <v>520</v>
      </c>
      <c r="C153" s="208" t="s">
        <v>264</v>
      </c>
      <c r="D153" s="210">
        <v>18</v>
      </c>
      <c r="E153" s="211">
        <v>76413</v>
      </c>
      <c r="F153" s="211">
        <f t="shared" si="14"/>
        <v>1375434</v>
      </c>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2" customHeight="1" x14ac:dyDescent="0.2">
      <c r="A154" s="208" t="s">
        <v>521</v>
      </c>
      <c r="B154" s="209" t="s">
        <v>522</v>
      </c>
      <c r="C154" s="208" t="s">
        <v>256</v>
      </c>
      <c r="D154" s="210">
        <v>76</v>
      </c>
      <c r="E154" s="211">
        <v>10435</v>
      </c>
      <c r="F154" s="211">
        <f t="shared" si="14"/>
        <v>793060</v>
      </c>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2" customHeight="1" x14ac:dyDescent="0.2">
      <c r="A155" s="208" t="s">
        <v>523</v>
      </c>
      <c r="B155" s="209" t="s">
        <v>524</v>
      </c>
      <c r="C155" s="208" t="s">
        <v>525</v>
      </c>
      <c r="D155" s="210">
        <v>1</v>
      </c>
      <c r="E155" s="211">
        <v>120000</v>
      </c>
      <c r="F155" s="211">
        <f t="shared" si="14"/>
        <v>120000</v>
      </c>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2" customHeight="1" x14ac:dyDescent="0.2">
      <c r="A156" s="204" t="s">
        <v>526</v>
      </c>
      <c r="B156" s="205" t="s">
        <v>527</v>
      </c>
      <c r="C156" s="204"/>
      <c r="D156" s="232"/>
      <c r="E156" s="213"/>
      <c r="F156" s="207"/>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2" customHeight="1" x14ac:dyDescent="0.2">
      <c r="A157" s="208" t="s">
        <v>528</v>
      </c>
      <c r="B157" s="209" t="s">
        <v>500</v>
      </c>
      <c r="C157" s="208" t="s">
        <v>256</v>
      </c>
      <c r="D157" s="210">
        <v>23</v>
      </c>
      <c r="E157" s="211">
        <v>20265</v>
      </c>
      <c r="F157" s="211">
        <f t="shared" ref="F157:F173" si="15">ROUND(D157*E157,0)</f>
        <v>466095</v>
      </c>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2" customHeight="1" x14ac:dyDescent="0.2">
      <c r="A158" s="208" t="s">
        <v>529</v>
      </c>
      <c r="B158" s="209" t="s">
        <v>485</v>
      </c>
      <c r="C158" s="208" t="s">
        <v>256</v>
      </c>
      <c r="D158" s="210">
        <v>23</v>
      </c>
      <c r="E158" s="211">
        <v>45500</v>
      </c>
      <c r="F158" s="211">
        <f t="shared" si="15"/>
        <v>1046500</v>
      </c>
      <c r="G158" s="224"/>
      <c r="H158" s="224"/>
      <c r="I158" s="224"/>
      <c r="J158" s="224"/>
      <c r="K158" s="224"/>
      <c r="L158" s="224"/>
      <c r="M158" s="224"/>
      <c r="N158" s="224"/>
      <c r="O158" s="224"/>
      <c r="P158" s="224"/>
      <c r="Q158" s="224"/>
      <c r="R158" s="224"/>
      <c r="S158" s="224"/>
      <c r="T158" s="224"/>
      <c r="U158" s="224"/>
      <c r="V158" s="224"/>
      <c r="W158" s="224"/>
      <c r="X158" s="224"/>
      <c r="Y158" s="224"/>
      <c r="Z158" s="224"/>
    </row>
    <row r="159" spans="1:26" ht="12" customHeight="1" x14ac:dyDescent="0.2">
      <c r="A159" s="208" t="s">
        <v>530</v>
      </c>
      <c r="B159" s="209" t="s">
        <v>503</v>
      </c>
      <c r="C159" s="208" t="s">
        <v>256</v>
      </c>
      <c r="D159" s="210">
        <v>23</v>
      </c>
      <c r="E159" s="211">
        <v>14019</v>
      </c>
      <c r="F159" s="211">
        <f t="shared" si="15"/>
        <v>322437</v>
      </c>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2" customHeight="1" x14ac:dyDescent="0.2">
      <c r="A160" s="208" t="s">
        <v>531</v>
      </c>
      <c r="B160" s="209" t="s">
        <v>505</v>
      </c>
      <c r="C160" s="208" t="s">
        <v>256</v>
      </c>
      <c r="D160" s="210">
        <v>20</v>
      </c>
      <c r="E160" s="211">
        <v>4418</v>
      </c>
      <c r="F160" s="211">
        <f t="shared" si="15"/>
        <v>88360</v>
      </c>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2" customHeight="1" x14ac:dyDescent="0.2">
      <c r="A161" s="208" t="s">
        <v>532</v>
      </c>
      <c r="B161" s="209" t="s">
        <v>487</v>
      </c>
      <c r="C161" s="208" t="s">
        <v>256</v>
      </c>
      <c r="D161" s="210">
        <v>23</v>
      </c>
      <c r="E161" s="211">
        <v>24082</v>
      </c>
      <c r="F161" s="211">
        <f t="shared" si="15"/>
        <v>553886</v>
      </c>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2" customHeight="1" x14ac:dyDescent="0.2">
      <c r="A162" s="208" t="s">
        <v>533</v>
      </c>
      <c r="B162" s="209" t="s">
        <v>508</v>
      </c>
      <c r="C162" s="208" t="s">
        <v>256</v>
      </c>
      <c r="D162" s="210">
        <v>23</v>
      </c>
      <c r="E162" s="211">
        <v>91229</v>
      </c>
      <c r="F162" s="211">
        <f t="shared" si="15"/>
        <v>2098267</v>
      </c>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2" customHeight="1" x14ac:dyDescent="0.2">
      <c r="A163" s="208" t="s">
        <v>534</v>
      </c>
      <c r="B163" s="209" t="s">
        <v>510</v>
      </c>
      <c r="C163" s="208" t="s">
        <v>256</v>
      </c>
      <c r="D163" s="210">
        <v>20</v>
      </c>
      <c r="E163" s="211">
        <v>17685</v>
      </c>
      <c r="F163" s="211">
        <f t="shared" si="15"/>
        <v>353700</v>
      </c>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2" customHeight="1" x14ac:dyDescent="0.2">
      <c r="A164" s="208" t="s">
        <v>535</v>
      </c>
      <c r="B164" s="209" t="s">
        <v>536</v>
      </c>
      <c r="C164" s="208" t="s">
        <v>264</v>
      </c>
      <c r="D164" s="210">
        <v>2</v>
      </c>
      <c r="E164" s="211">
        <v>3261</v>
      </c>
      <c r="F164" s="211">
        <f t="shared" si="15"/>
        <v>6522</v>
      </c>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2" customHeight="1" x14ac:dyDescent="0.2">
      <c r="A165" s="208" t="s">
        <v>537</v>
      </c>
      <c r="B165" s="209" t="s">
        <v>512</v>
      </c>
      <c r="C165" s="208" t="s">
        <v>264</v>
      </c>
      <c r="D165" s="210">
        <v>5</v>
      </c>
      <c r="E165" s="211">
        <v>1739</v>
      </c>
      <c r="F165" s="211">
        <f t="shared" si="15"/>
        <v>8695</v>
      </c>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2" customHeight="1" x14ac:dyDescent="0.2">
      <c r="A166" s="208" t="s">
        <v>538</v>
      </c>
      <c r="B166" s="209" t="s">
        <v>514</v>
      </c>
      <c r="C166" s="208" t="s">
        <v>259</v>
      </c>
      <c r="D166" s="210">
        <v>40</v>
      </c>
      <c r="E166" s="211">
        <v>314</v>
      </c>
      <c r="F166" s="211">
        <f t="shared" si="15"/>
        <v>12560</v>
      </c>
      <c r="G166" s="224"/>
      <c r="H166" s="224"/>
      <c r="I166" s="224"/>
      <c r="J166" s="224"/>
      <c r="K166" s="224"/>
      <c r="L166" s="224"/>
      <c r="M166" s="224"/>
      <c r="N166" s="224"/>
      <c r="O166" s="224"/>
      <c r="P166" s="224"/>
      <c r="Q166" s="224"/>
      <c r="R166" s="224"/>
      <c r="S166" s="224"/>
      <c r="T166" s="224"/>
      <c r="U166" s="224"/>
      <c r="V166" s="224"/>
      <c r="W166" s="224"/>
      <c r="X166" s="224"/>
      <c r="Y166" s="224"/>
      <c r="Z166" s="224"/>
    </row>
    <row r="167" spans="1:26" ht="12" customHeight="1" x14ac:dyDescent="0.2">
      <c r="A167" s="208" t="s">
        <v>539</v>
      </c>
      <c r="B167" s="209" t="s">
        <v>516</v>
      </c>
      <c r="C167" s="208" t="s">
        <v>259</v>
      </c>
      <c r="D167" s="210">
        <v>20</v>
      </c>
      <c r="E167" s="211">
        <v>1763</v>
      </c>
      <c r="F167" s="211">
        <f t="shared" si="15"/>
        <v>35260</v>
      </c>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2" customHeight="1" x14ac:dyDescent="0.2">
      <c r="A168" s="208" t="s">
        <v>540</v>
      </c>
      <c r="B168" s="209" t="s">
        <v>518</v>
      </c>
      <c r="C168" s="208" t="s">
        <v>259</v>
      </c>
      <c r="D168" s="210">
        <v>20</v>
      </c>
      <c r="E168" s="211">
        <v>3833</v>
      </c>
      <c r="F168" s="211">
        <f t="shared" si="15"/>
        <v>76660</v>
      </c>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2" customHeight="1" x14ac:dyDescent="0.2">
      <c r="A169" s="208" t="s">
        <v>541</v>
      </c>
      <c r="B169" s="209" t="s">
        <v>542</v>
      </c>
      <c r="C169" s="208" t="s">
        <v>264</v>
      </c>
      <c r="D169" s="210">
        <v>6</v>
      </c>
      <c r="E169" s="211">
        <v>76413</v>
      </c>
      <c r="F169" s="211">
        <f t="shared" si="15"/>
        <v>458478</v>
      </c>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2" customHeight="1" x14ac:dyDescent="0.2">
      <c r="A170" s="208" t="s">
        <v>541</v>
      </c>
      <c r="B170" s="209" t="s">
        <v>543</v>
      </c>
      <c r="C170" s="208" t="s">
        <v>264</v>
      </c>
      <c r="D170" s="210">
        <v>2</v>
      </c>
      <c r="E170" s="211">
        <v>85655</v>
      </c>
      <c r="F170" s="211">
        <f t="shared" si="15"/>
        <v>171310</v>
      </c>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2" customHeight="1" x14ac:dyDescent="0.2">
      <c r="A171" s="208" t="s">
        <v>544</v>
      </c>
      <c r="B171" s="209" t="s">
        <v>483</v>
      </c>
      <c r="C171" s="208" t="s">
        <v>264</v>
      </c>
      <c r="D171" s="210">
        <v>2</v>
      </c>
      <c r="E171" s="211">
        <v>160724</v>
      </c>
      <c r="F171" s="211">
        <f t="shared" si="15"/>
        <v>321448</v>
      </c>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2" customHeight="1" x14ac:dyDescent="0.2">
      <c r="A172" s="208" t="s">
        <v>545</v>
      </c>
      <c r="B172" s="209" t="s">
        <v>522</v>
      </c>
      <c r="C172" s="208" t="s">
        <v>256</v>
      </c>
      <c r="D172" s="210">
        <v>41</v>
      </c>
      <c r="E172" s="211">
        <v>10435</v>
      </c>
      <c r="F172" s="211">
        <f t="shared" si="15"/>
        <v>427835</v>
      </c>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2" customHeight="1" x14ac:dyDescent="0.2">
      <c r="A173" s="208" t="s">
        <v>546</v>
      </c>
      <c r="B173" s="209" t="s">
        <v>524</v>
      </c>
      <c r="C173" s="208" t="s">
        <v>525</v>
      </c>
      <c r="D173" s="210">
        <v>1</v>
      </c>
      <c r="E173" s="211">
        <v>120000</v>
      </c>
      <c r="F173" s="211">
        <f t="shared" si="15"/>
        <v>120000</v>
      </c>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2" customHeight="1" x14ac:dyDescent="0.2">
      <c r="A174" s="204" t="s">
        <v>547</v>
      </c>
      <c r="B174" s="205" t="s">
        <v>548</v>
      </c>
      <c r="C174" s="204"/>
      <c r="D174" s="232"/>
      <c r="E174" s="213"/>
      <c r="F174" s="207"/>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2" customHeight="1" x14ac:dyDescent="0.2">
      <c r="A175" s="208" t="s">
        <v>549</v>
      </c>
      <c r="B175" s="209" t="s">
        <v>500</v>
      </c>
      <c r="C175" s="208" t="s">
        <v>256</v>
      </c>
      <c r="D175" s="210">
        <v>23</v>
      </c>
      <c r="E175" s="211">
        <v>20265</v>
      </c>
      <c r="F175" s="211">
        <f t="shared" ref="F175:F191" si="16">ROUND(D175*E175,0)</f>
        <v>466095</v>
      </c>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2" customHeight="1" x14ac:dyDescent="0.2">
      <c r="A176" s="208" t="s">
        <v>550</v>
      </c>
      <c r="B176" s="209" t="s">
        <v>485</v>
      </c>
      <c r="C176" s="208" t="s">
        <v>256</v>
      </c>
      <c r="D176" s="210">
        <v>23</v>
      </c>
      <c r="E176" s="211">
        <v>45500</v>
      </c>
      <c r="F176" s="211">
        <f t="shared" si="16"/>
        <v>1046500</v>
      </c>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2" customHeight="1" x14ac:dyDescent="0.2">
      <c r="A177" s="208" t="s">
        <v>551</v>
      </c>
      <c r="B177" s="209" t="s">
        <v>503</v>
      </c>
      <c r="C177" s="208" t="s">
        <v>256</v>
      </c>
      <c r="D177" s="210">
        <v>23</v>
      </c>
      <c r="E177" s="211">
        <v>14019</v>
      </c>
      <c r="F177" s="211">
        <f t="shared" si="16"/>
        <v>322437</v>
      </c>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2" customHeight="1" x14ac:dyDescent="0.2">
      <c r="A178" s="208" t="s">
        <v>552</v>
      </c>
      <c r="B178" s="209" t="s">
        <v>505</v>
      </c>
      <c r="C178" s="208" t="s">
        <v>256</v>
      </c>
      <c r="D178" s="210">
        <v>20</v>
      </c>
      <c r="E178" s="211">
        <v>4418</v>
      </c>
      <c r="F178" s="211">
        <f t="shared" si="16"/>
        <v>88360</v>
      </c>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2" customHeight="1" x14ac:dyDescent="0.2">
      <c r="A179" s="208" t="s">
        <v>553</v>
      </c>
      <c r="B179" s="209" t="s">
        <v>487</v>
      </c>
      <c r="C179" s="208" t="s">
        <v>256</v>
      </c>
      <c r="D179" s="210">
        <v>23</v>
      </c>
      <c r="E179" s="211">
        <v>24082</v>
      </c>
      <c r="F179" s="211">
        <f t="shared" si="16"/>
        <v>553886</v>
      </c>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2" customHeight="1" x14ac:dyDescent="0.2">
      <c r="A180" s="208" t="s">
        <v>554</v>
      </c>
      <c r="B180" s="209" t="s">
        <v>508</v>
      </c>
      <c r="C180" s="208" t="s">
        <v>256</v>
      </c>
      <c r="D180" s="210">
        <v>23</v>
      </c>
      <c r="E180" s="211">
        <v>91229</v>
      </c>
      <c r="F180" s="211">
        <f t="shared" si="16"/>
        <v>2098267</v>
      </c>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2" customHeight="1" x14ac:dyDescent="0.2">
      <c r="A181" s="208" t="s">
        <v>555</v>
      </c>
      <c r="B181" s="209" t="s">
        <v>510</v>
      </c>
      <c r="C181" s="208" t="s">
        <v>256</v>
      </c>
      <c r="D181" s="210">
        <v>20</v>
      </c>
      <c r="E181" s="211">
        <v>17685</v>
      </c>
      <c r="F181" s="211">
        <f t="shared" si="16"/>
        <v>353700</v>
      </c>
      <c r="G181" s="224"/>
      <c r="H181" s="224"/>
      <c r="I181" s="224"/>
      <c r="J181" s="224"/>
      <c r="K181" s="224"/>
      <c r="L181" s="224"/>
      <c r="M181" s="224"/>
      <c r="N181" s="224"/>
      <c r="O181" s="224"/>
      <c r="P181" s="224"/>
      <c r="Q181" s="224"/>
      <c r="R181" s="224"/>
      <c r="S181" s="224"/>
      <c r="T181" s="224"/>
      <c r="U181" s="224"/>
      <c r="V181" s="224"/>
      <c r="W181" s="224"/>
      <c r="X181" s="224"/>
      <c r="Y181" s="224"/>
      <c r="Z181" s="224"/>
    </row>
    <row r="182" spans="1:26" ht="12" customHeight="1" x14ac:dyDescent="0.2">
      <c r="A182" s="208" t="s">
        <v>556</v>
      </c>
      <c r="B182" s="209" t="s">
        <v>536</v>
      </c>
      <c r="C182" s="208" t="s">
        <v>264</v>
      </c>
      <c r="D182" s="210">
        <v>2</v>
      </c>
      <c r="E182" s="211">
        <v>3261</v>
      </c>
      <c r="F182" s="211">
        <f t="shared" si="16"/>
        <v>6522</v>
      </c>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2" customHeight="1" x14ac:dyDescent="0.2">
      <c r="A183" s="208" t="s">
        <v>557</v>
      </c>
      <c r="B183" s="209" t="s">
        <v>512</v>
      </c>
      <c r="C183" s="208" t="s">
        <v>264</v>
      </c>
      <c r="D183" s="210">
        <v>5</v>
      </c>
      <c r="E183" s="211">
        <v>1739</v>
      </c>
      <c r="F183" s="211">
        <f t="shared" si="16"/>
        <v>8695</v>
      </c>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2" customHeight="1" x14ac:dyDescent="0.2">
      <c r="A184" s="208" t="s">
        <v>558</v>
      </c>
      <c r="B184" s="209" t="s">
        <v>514</v>
      </c>
      <c r="C184" s="208" t="s">
        <v>259</v>
      </c>
      <c r="D184" s="210">
        <v>40</v>
      </c>
      <c r="E184" s="211">
        <v>314</v>
      </c>
      <c r="F184" s="211">
        <f t="shared" si="16"/>
        <v>12560</v>
      </c>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2" customHeight="1" x14ac:dyDescent="0.2">
      <c r="A185" s="208" t="s">
        <v>559</v>
      </c>
      <c r="B185" s="209" t="s">
        <v>516</v>
      </c>
      <c r="C185" s="208" t="s">
        <v>259</v>
      </c>
      <c r="D185" s="210">
        <v>20</v>
      </c>
      <c r="E185" s="211">
        <v>1763</v>
      </c>
      <c r="F185" s="211">
        <f t="shared" si="16"/>
        <v>35260</v>
      </c>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2" customHeight="1" x14ac:dyDescent="0.2">
      <c r="A186" s="208" t="s">
        <v>560</v>
      </c>
      <c r="B186" s="209" t="s">
        <v>518</v>
      </c>
      <c r="C186" s="208" t="s">
        <v>259</v>
      </c>
      <c r="D186" s="210">
        <v>20</v>
      </c>
      <c r="E186" s="211">
        <v>3833</v>
      </c>
      <c r="F186" s="211">
        <f t="shared" si="16"/>
        <v>76660</v>
      </c>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2" customHeight="1" x14ac:dyDescent="0.2">
      <c r="A187" s="208" t="s">
        <v>561</v>
      </c>
      <c r="B187" s="209" t="s">
        <v>542</v>
      </c>
      <c r="C187" s="208" t="s">
        <v>264</v>
      </c>
      <c r="D187" s="210">
        <v>6</v>
      </c>
      <c r="E187" s="211">
        <v>76413</v>
      </c>
      <c r="F187" s="211">
        <f t="shared" si="16"/>
        <v>458478</v>
      </c>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2" customHeight="1" x14ac:dyDescent="0.2">
      <c r="A188" s="208" t="s">
        <v>562</v>
      </c>
      <c r="B188" s="209" t="s">
        <v>543</v>
      </c>
      <c r="C188" s="208" t="s">
        <v>264</v>
      </c>
      <c r="D188" s="210">
        <v>2</v>
      </c>
      <c r="E188" s="211">
        <v>85655</v>
      </c>
      <c r="F188" s="211">
        <f t="shared" si="16"/>
        <v>171310</v>
      </c>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2" customHeight="1" x14ac:dyDescent="0.2">
      <c r="A189" s="208" t="s">
        <v>563</v>
      </c>
      <c r="B189" s="209" t="s">
        <v>483</v>
      </c>
      <c r="C189" s="208" t="s">
        <v>264</v>
      </c>
      <c r="D189" s="210">
        <v>2</v>
      </c>
      <c r="E189" s="211">
        <v>160724</v>
      </c>
      <c r="F189" s="211">
        <f t="shared" si="16"/>
        <v>321448</v>
      </c>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2" customHeight="1" x14ac:dyDescent="0.2">
      <c r="A190" s="208" t="s">
        <v>564</v>
      </c>
      <c r="B190" s="209" t="s">
        <v>522</v>
      </c>
      <c r="C190" s="208" t="s">
        <v>256</v>
      </c>
      <c r="D190" s="210">
        <v>41</v>
      </c>
      <c r="E190" s="211">
        <v>10435</v>
      </c>
      <c r="F190" s="211">
        <f t="shared" si="16"/>
        <v>427835</v>
      </c>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2" customHeight="1" x14ac:dyDescent="0.2">
      <c r="A191" s="208" t="s">
        <v>565</v>
      </c>
      <c r="B191" s="209" t="s">
        <v>524</v>
      </c>
      <c r="C191" s="208" t="s">
        <v>525</v>
      </c>
      <c r="D191" s="210">
        <v>1</v>
      </c>
      <c r="E191" s="211">
        <v>120000</v>
      </c>
      <c r="F191" s="211">
        <f t="shared" si="16"/>
        <v>120000</v>
      </c>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2" customHeight="1" x14ac:dyDescent="0.2">
      <c r="A192" s="204" t="s">
        <v>566</v>
      </c>
      <c r="B192" s="205" t="s">
        <v>567</v>
      </c>
      <c r="C192" s="204"/>
      <c r="D192" s="232"/>
      <c r="E192" s="213"/>
      <c r="F192" s="207"/>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2" customHeight="1" x14ac:dyDescent="0.2">
      <c r="A193" s="208" t="s">
        <v>568</v>
      </c>
      <c r="B193" s="209" t="s">
        <v>500</v>
      </c>
      <c r="C193" s="208" t="s">
        <v>256</v>
      </c>
      <c r="D193" s="210">
        <v>23</v>
      </c>
      <c r="E193" s="211">
        <v>20265</v>
      </c>
      <c r="F193" s="211">
        <f t="shared" ref="F193:F209" si="17">ROUND(D193*E193,0)</f>
        <v>466095</v>
      </c>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2" customHeight="1" x14ac:dyDescent="0.2">
      <c r="A194" s="208" t="s">
        <v>569</v>
      </c>
      <c r="B194" s="209" t="s">
        <v>485</v>
      </c>
      <c r="C194" s="208" t="s">
        <v>256</v>
      </c>
      <c r="D194" s="210">
        <v>23</v>
      </c>
      <c r="E194" s="211">
        <v>45500</v>
      </c>
      <c r="F194" s="211">
        <f t="shared" si="17"/>
        <v>1046500</v>
      </c>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2" customHeight="1" x14ac:dyDescent="0.2">
      <c r="A195" s="208" t="s">
        <v>570</v>
      </c>
      <c r="B195" s="209" t="s">
        <v>503</v>
      </c>
      <c r="C195" s="208" t="s">
        <v>256</v>
      </c>
      <c r="D195" s="210">
        <v>23</v>
      </c>
      <c r="E195" s="211">
        <v>14019</v>
      </c>
      <c r="F195" s="211">
        <f t="shared" si="17"/>
        <v>322437</v>
      </c>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2" customHeight="1" x14ac:dyDescent="0.2">
      <c r="A196" s="208" t="s">
        <v>571</v>
      </c>
      <c r="B196" s="209" t="s">
        <v>505</v>
      </c>
      <c r="C196" s="208" t="s">
        <v>256</v>
      </c>
      <c r="D196" s="210">
        <v>20</v>
      </c>
      <c r="E196" s="211">
        <v>4418</v>
      </c>
      <c r="F196" s="211">
        <f t="shared" si="17"/>
        <v>88360</v>
      </c>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2" customHeight="1" x14ac:dyDescent="0.2">
      <c r="A197" s="208" t="s">
        <v>572</v>
      </c>
      <c r="B197" s="209" t="s">
        <v>487</v>
      </c>
      <c r="C197" s="208" t="s">
        <v>256</v>
      </c>
      <c r="D197" s="210">
        <v>23</v>
      </c>
      <c r="E197" s="211">
        <v>24082</v>
      </c>
      <c r="F197" s="211">
        <f t="shared" si="17"/>
        <v>553886</v>
      </c>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2" customHeight="1" x14ac:dyDescent="0.2">
      <c r="A198" s="208" t="s">
        <v>573</v>
      </c>
      <c r="B198" s="209" t="s">
        <v>508</v>
      </c>
      <c r="C198" s="208" t="s">
        <v>256</v>
      </c>
      <c r="D198" s="210">
        <v>23</v>
      </c>
      <c r="E198" s="211">
        <v>91229</v>
      </c>
      <c r="F198" s="211">
        <f t="shared" si="17"/>
        <v>2098267</v>
      </c>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2" customHeight="1" x14ac:dyDescent="0.2">
      <c r="A199" s="208" t="s">
        <v>574</v>
      </c>
      <c r="B199" s="209" t="s">
        <v>510</v>
      </c>
      <c r="C199" s="208" t="s">
        <v>256</v>
      </c>
      <c r="D199" s="210">
        <v>20</v>
      </c>
      <c r="E199" s="211">
        <v>17685</v>
      </c>
      <c r="F199" s="211">
        <f t="shared" si="17"/>
        <v>353700</v>
      </c>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2" customHeight="1" x14ac:dyDescent="0.2">
      <c r="A200" s="208" t="s">
        <v>575</v>
      </c>
      <c r="B200" s="209" t="s">
        <v>536</v>
      </c>
      <c r="C200" s="208" t="s">
        <v>264</v>
      </c>
      <c r="D200" s="210">
        <v>2</v>
      </c>
      <c r="E200" s="211">
        <v>3261</v>
      </c>
      <c r="F200" s="211">
        <f t="shared" si="17"/>
        <v>6522</v>
      </c>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2" customHeight="1" x14ac:dyDescent="0.2">
      <c r="A201" s="208" t="s">
        <v>576</v>
      </c>
      <c r="B201" s="209" t="s">
        <v>512</v>
      </c>
      <c r="C201" s="208" t="s">
        <v>264</v>
      </c>
      <c r="D201" s="210">
        <v>5</v>
      </c>
      <c r="E201" s="211">
        <v>1739</v>
      </c>
      <c r="F201" s="211">
        <f t="shared" si="17"/>
        <v>8695</v>
      </c>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2" customHeight="1" x14ac:dyDescent="0.2">
      <c r="A202" s="208" t="s">
        <v>577</v>
      </c>
      <c r="B202" s="209" t="s">
        <v>514</v>
      </c>
      <c r="C202" s="208" t="s">
        <v>259</v>
      </c>
      <c r="D202" s="210">
        <v>40</v>
      </c>
      <c r="E202" s="211">
        <v>314</v>
      </c>
      <c r="F202" s="211">
        <f t="shared" si="17"/>
        <v>12560</v>
      </c>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2" customHeight="1" x14ac:dyDescent="0.2">
      <c r="A203" s="208" t="s">
        <v>578</v>
      </c>
      <c r="B203" s="209" t="s">
        <v>516</v>
      </c>
      <c r="C203" s="208" t="s">
        <v>259</v>
      </c>
      <c r="D203" s="210">
        <v>20</v>
      </c>
      <c r="E203" s="211">
        <v>1763</v>
      </c>
      <c r="F203" s="211">
        <f t="shared" si="17"/>
        <v>35260</v>
      </c>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2" customHeight="1" x14ac:dyDescent="0.2">
      <c r="A204" s="208" t="s">
        <v>579</v>
      </c>
      <c r="B204" s="209" t="s">
        <v>518</v>
      </c>
      <c r="C204" s="208" t="s">
        <v>259</v>
      </c>
      <c r="D204" s="210">
        <v>20</v>
      </c>
      <c r="E204" s="211">
        <v>3833</v>
      </c>
      <c r="F204" s="211">
        <f t="shared" si="17"/>
        <v>76660</v>
      </c>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2" customHeight="1" x14ac:dyDescent="0.2">
      <c r="A205" s="208" t="s">
        <v>580</v>
      </c>
      <c r="B205" s="209" t="s">
        <v>542</v>
      </c>
      <c r="C205" s="208" t="s">
        <v>264</v>
      </c>
      <c r="D205" s="210">
        <v>6</v>
      </c>
      <c r="E205" s="211">
        <v>76413</v>
      </c>
      <c r="F205" s="211">
        <f t="shared" si="17"/>
        <v>458478</v>
      </c>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2" customHeight="1" x14ac:dyDescent="0.2">
      <c r="A206" s="208" t="s">
        <v>581</v>
      </c>
      <c r="B206" s="209" t="s">
        <v>543</v>
      </c>
      <c r="C206" s="208" t="s">
        <v>264</v>
      </c>
      <c r="D206" s="210">
        <v>2</v>
      </c>
      <c r="E206" s="211">
        <v>85655</v>
      </c>
      <c r="F206" s="211">
        <f t="shared" si="17"/>
        <v>171310</v>
      </c>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2" customHeight="1" x14ac:dyDescent="0.2">
      <c r="A207" s="208" t="s">
        <v>582</v>
      </c>
      <c r="B207" s="209" t="s">
        <v>483</v>
      </c>
      <c r="C207" s="208" t="s">
        <v>264</v>
      </c>
      <c r="D207" s="210">
        <v>2</v>
      </c>
      <c r="E207" s="211">
        <v>160724</v>
      </c>
      <c r="F207" s="211">
        <f t="shared" si="17"/>
        <v>321448</v>
      </c>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2" customHeight="1" x14ac:dyDescent="0.2">
      <c r="A208" s="208" t="s">
        <v>583</v>
      </c>
      <c r="B208" s="209" t="s">
        <v>522</v>
      </c>
      <c r="C208" s="208" t="s">
        <v>256</v>
      </c>
      <c r="D208" s="210">
        <v>41</v>
      </c>
      <c r="E208" s="211">
        <v>10435</v>
      </c>
      <c r="F208" s="211">
        <f t="shared" si="17"/>
        <v>427835</v>
      </c>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2" customHeight="1" x14ac:dyDescent="0.2">
      <c r="A209" s="208" t="s">
        <v>584</v>
      </c>
      <c r="B209" s="209" t="s">
        <v>524</v>
      </c>
      <c r="C209" s="208" t="s">
        <v>525</v>
      </c>
      <c r="D209" s="210">
        <v>1</v>
      </c>
      <c r="E209" s="211">
        <v>120000</v>
      </c>
      <c r="F209" s="211">
        <f t="shared" si="17"/>
        <v>120000</v>
      </c>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2" customHeight="1" x14ac:dyDescent="0.2">
      <c r="A210" s="204" t="s">
        <v>585</v>
      </c>
      <c r="B210" s="205" t="s">
        <v>586</v>
      </c>
      <c r="C210" s="204"/>
      <c r="D210" s="232"/>
      <c r="E210" s="213"/>
      <c r="F210" s="207"/>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2" customHeight="1" x14ac:dyDescent="0.2">
      <c r="A211" s="208" t="s">
        <v>587</v>
      </c>
      <c r="B211" s="209" t="s">
        <v>588</v>
      </c>
      <c r="C211" s="208" t="s">
        <v>256</v>
      </c>
      <c r="D211" s="210">
        <v>17.639999999999997</v>
      </c>
      <c r="E211" s="211">
        <v>15941</v>
      </c>
      <c r="F211" s="211">
        <f t="shared" ref="F211:F214" si="18">ROUND(D211*E211,0)</f>
        <v>281199</v>
      </c>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2" customHeight="1" x14ac:dyDescent="0.2">
      <c r="A212" s="208" t="s">
        <v>589</v>
      </c>
      <c r="B212" s="209" t="s">
        <v>590</v>
      </c>
      <c r="C212" s="208" t="s">
        <v>256</v>
      </c>
      <c r="D212" s="210">
        <v>2.94</v>
      </c>
      <c r="E212" s="211">
        <v>15941</v>
      </c>
      <c r="F212" s="211">
        <f t="shared" si="18"/>
        <v>46867</v>
      </c>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2" customHeight="1" x14ac:dyDescent="0.2">
      <c r="A213" s="208" t="s">
        <v>591</v>
      </c>
      <c r="B213" s="209" t="s">
        <v>592</v>
      </c>
      <c r="C213" s="208" t="s">
        <v>264</v>
      </c>
      <c r="D213" s="210">
        <v>3</v>
      </c>
      <c r="E213" s="211">
        <v>770000</v>
      </c>
      <c r="F213" s="211">
        <f t="shared" si="18"/>
        <v>2310000</v>
      </c>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2" customHeight="1" x14ac:dyDescent="0.2">
      <c r="A214" s="208" t="s">
        <v>593</v>
      </c>
      <c r="B214" s="209" t="s">
        <v>594</v>
      </c>
      <c r="C214" s="208" t="s">
        <v>264</v>
      </c>
      <c r="D214" s="210">
        <v>1</v>
      </c>
      <c r="E214" s="211">
        <v>400000</v>
      </c>
      <c r="F214" s="211">
        <f t="shared" si="18"/>
        <v>400000</v>
      </c>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2" customHeight="1" x14ac:dyDescent="0.2">
      <c r="A215" s="204"/>
      <c r="B215" s="205" t="s">
        <v>595</v>
      </c>
      <c r="C215" s="204"/>
      <c r="D215" s="232"/>
      <c r="E215" s="213"/>
      <c r="F215" s="207"/>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2" customHeight="1" x14ac:dyDescent="0.2">
      <c r="A216" s="204">
        <v>3.8</v>
      </c>
      <c r="B216" s="205" t="s">
        <v>586</v>
      </c>
      <c r="C216" s="204"/>
      <c r="D216" s="232"/>
      <c r="E216" s="213"/>
      <c r="F216" s="207"/>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2" customHeight="1" x14ac:dyDescent="0.2">
      <c r="A217" s="208" t="s">
        <v>596</v>
      </c>
      <c r="B217" s="222" t="s">
        <v>597</v>
      </c>
      <c r="C217" s="208" t="s">
        <v>264</v>
      </c>
      <c r="D217" s="210">
        <v>27</v>
      </c>
      <c r="E217" s="211">
        <v>22992</v>
      </c>
      <c r="F217" s="211">
        <f t="shared" ref="F217:F220" si="19">ROUND(D217*E217,0)</f>
        <v>620784</v>
      </c>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2" customHeight="1" x14ac:dyDescent="0.2">
      <c r="A218" s="208" t="s">
        <v>598</v>
      </c>
      <c r="B218" s="222" t="s">
        <v>599</v>
      </c>
      <c r="C218" s="208" t="s">
        <v>264</v>
      </c>
      <c r="D218" s="210">
        <v>27</v>
      </c>
      <c r="E218" s="211">
        <v>400000</v>
      </c>
      <c r="F218" s="211">
        <f t="shared" si="19"/>
        <v>10800000</v>
      </c>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2" customHeight="1" x14ac:dyDescent="0.2">
      <c r="A219" s="208" t="s">
        <v>600</v>
      </c>
      <c r="B219" s="222" t="s">
        <v>601</v>
      </c>
      <c r="C219" s="208" t="s">
        <v>264</v>
      </c>
      <c r="D219" s="210">
        <v>6</v>
      </c>
      <c r="E219" s="211">
        <v>30238</v>
      </c>
      <c r="F219" s="211">
        <f t="shared" si="19"/>
        <v>181428</v>
      </c>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2" customHeight="1" x14ac:dyDescent="0.2">
      <c r="A220" s="208" t="s">
        <v>602</v>
      </c>
      <c r="B220" s="222" t="s">
        <v>603</v>
      </c>
      <c r="C220" s="208" t="s">
        <v>264</v>
      </c>
      <c r="D220" s="210">
        <v>6</v>
      </c>
      <c r="E220" s="211">
        <v>700000</v>
      </c>
      <c r="F220" s="211">
        <f t="shared" si="19"/>
        <v>4200000</v>
      </c>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2" customHeight="1" x14ac:dyDescent="0.2">
      <c r="A221" s="204">
        <v>3.9</v>
      </c>
      <c r="B221" s="205" t="s">
        <v>604</v>
      </c>
      <c r="C221" s="204"/>
      <c r="D221" s="232"/>
      <c r="E221" s="213"/>
      <c r="F221" s="207"/>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2" customHeight="1" x14ac:dyDescent="0.2">
      <c r="A222" s="208" t="s">
        <v>605</v>
      </c>
      <c r="B222" s="209" t="s">
        <v>500</v>
      </c>
      <c r="C222" s="208" t="s">
        <v>256</v>
      </c>
      <c r="D222" s="210">
        <v>53.52</v>
      </c>
      <c r="E222" s="211">
        <v>20265</v>
      </c>
      <c r="F222" s="211">
        <f t="shared" ref="F222:F238" si="20">ROUND(D222*E222,0)</f>
        <v>1084583</v>
      </c>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2" customHeight="1" x14ac:dyDescent="0.2">
      <c r="A223" s="208" t="s">
        <v>606</v>
      </c>
      <c r="B223" s="209" t="s">
        <v>485</v>
      </c>
      <c r="C223" s="208" t="s">
        <v>256</v>
      </c>
      <c r="D223" s="210">
        <v>53.52</v>
      </c>
      <c r="E223" s="211">
        <v>45500</v>
      </c>
      <c r="F223" s="211">
        <f t="shared" si="20"/>
        <v>2435160</v>
      </c>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2" customHeight="1" x14ac:dyDescent="0.2">
      <c r="A224" s="208" t="s">
        <v>607</v>
      </c>
      <c r="B224" s="209" t="s">
        <v>503</v>
      </c>
      <c r="C224" s="208" t="s">
        <v>256</v>
      </c>
      <c r="D224" s="210">
        <v>53.52</v>
      </c>
      <c r="E224" s="211">
        <v>14019</v>
      </c>
      <c r="F224" s="211">
        <f t="shared" si="20"/>
        <v>750297</v>
      </c>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2" customHeight="1" x14ac:dyDescent="0.2">
      <c r="A225" s="208" t="s">
        <v>608</v>
      </c>
      <c r="B225" s="209" t="s">
        <v>505</v>
      </c>
      <c r="C225" s="208" t="s">
        <v>256</v>
      </c>
      <c r="D225" s="210">
        <v>29.3</v>
      </c>
      <c r="E225" s="211">
        <v>4418</v>
      </c>
      <c r="F225" s="211">
        <f t="shared" si="20"/>
        <v>129447</v>
      </c>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2" customHeight="1" x14ac:dyDescent="0.2">
      <c r="A226" s="208" t="s">
        <v>609</v>
      </c>
      <c r="B226" s="209" t="s">
        <v>487</v>
      </c>
      <c r="C226" s="208" t="s">
        <v>256</v>
      </c>
      <c r="D226" s="210">
        <v>53.52</v>
      </c>
      <c r="E226" s="211">
        <v>24082</v>
      </c>
      <c r="F226" s="211">
        <f t="shared" si="20"/>
        <v>1288869</v>
      </c>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2" customHeight="1" x14ac:dyDescent="0.2">
      <c r="A227" s="208" t="s">
        <v>610</v>
      </c>
      <c r="B227" s="209" t="s">
        <v>508</v>
      </c>
      <c r="C227" s="208" t="s">
        <v>256</v>
      </c>
      <c r="D227" s="210">
        <v>53.52</v>
      </c>
      <c r="E227" s="211">
        <v>91229</v>
      </c>
      <c r="F227" s="211">
        <f t="shared" si="20"/>
        <v>4882576</v>
      </c>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2" customHeight="1" x14ac:dyDescent="0.2">
      <c r="A228" s="208" t="s">
        <v>611</v>
      </c>
      <c r="B228" s="209" t="s">
        <v>510</v>
      </c>
      <c r="C228" s="208" t="s">
        <v>256</v>
      </c>
      <c r="D228" s="210">
        <v>29.3</v>
      </c>
      <c r="E228" s="211">
        <v>17685</v>
      </c>
      <c r="F228" s="211">
        <f t="shared" si="20"/>
        <v>518171</v>
      </c>
      <c r="G228" s="224"/>
      <c r="H228" s="224"/>
      <c r="I228" s="224"/>
      <c r="J228" s="224"/>
      <c r="K228" s="224"/>
      <c r="L228" s="224"/>
      <c r="M228" s="224"/>
      <c r="N228" s="224"/>
      <c r="O228" s="224"/>
      <c r="P228" s="224"/>
      <c r="Q228" s="224"/>
      <c r="R228" s="224"/>
      <c r="S228" s="224"/>
      <c r="T228" s="224"/>
      <c r="U228" s="224"/>
      <c r="V228" s="224"/>
      <c r="W228" s="224"/>
      <c r="X228" s="224"/>
      <c r="Y228" s="224"/>
      <c r="Z228" s="224"/>
    </row>
    <row r="229" spans="1:26" ht="12" customHeight="1" x14ac:dyDescent="0.2">
      <c r="A229" s="208" t="s">
        <v>612</v>
      </c>
      <c r="B229" s="209" t="s">
        <v>536</v>
      </c>
      <c r="C229" s="208" t="s">
        <v>264</v>
      </c>
      <c r="D229" s="210">
        <v>6</v>
      </c>
      <c r="E229" s="211">
        <v>3261</v>
      </c>
      <c r="F229" s="211">
        <f t="shared" si="20"/>
        <v>19566</v>
      </c>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2" customHeight="1" x14ac:dyDescent="0.2">
      <c r="A230" s="208" t="s">
        <v>613</v>
      </c>
      <c r="B230" s="209" t="s">
        <v>512</v>
      </c>
      <c r="C230" s="208" t="s">
        <v>264</v>
      </c>
      <c r="D230" s="210">
        <v>2</v>
      </c>
      <c r="E230" s="211">
        <v>1739</v>
      </c>
      <c r="F230" s="211">
        <f t="shared" si="20"/>
        <v>3478</v>
      </c>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2" customHeight="1" x14ac:dyDescent="0.2">
      <c r="A231" s="208" t="s">
        <v>614</v>
      </c>
      <c r="B231" s="209" t="s">
        <v>514</v>
      </c>
      <c r="C231" s="208" t="s">
        <v>259</v>
      </c>
      <c r="D231" s="210">
        <v>58.6</v>
      </c>
      <c r="E231" s="211">
        <v>314</v>
      </c>
      <c r="F231" s="211">
        <f t="shared" si="20"/>
        <v>18400</v>
      </c>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2" customHeight="1" x14ac:dyDescent="0.2">
      <c r="A232" s="208" t="s">
        <v>615</v>
      </c>
      <c r="B232" s="209" t="s">
        <v>516</v>
      </c>
      <c r="C232" s="208" t="s">
        <v>259</v>
      </c>
      <c r="D232" s="210">
        <v>29.3</v>
      </c>
      <c r="E232" s="211">
        <v>1763</v>
      </c>
      <c r="F232" s="211">
        <f t="shared" si="20"/>
        <v>51656</v>
      </c>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2" customHeight="1" x14ac:dyDescent="0.2">
      <c r="A233" s="208" t="s">
        <v>616</v>
      </c>
      <c r="B233" s="209" t="s">
        <v>518</v>
      </c>
      <c r="C233" s="208" t="s">
        <v>259</v>
      </c>
      <c r="D233" s="210">
        <v>29.3</v>
      </c>
      <c r="E233" s="211">
        <v>3833</v>
      </c>
      <c r="F233" s="211">
        <f t="shared" si="20"/>
        <v>112307</v>
      </c>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2" customHeight="1" x14ac:dyDescent="0.2">
      <c r="A234" s="208" t="s">
        <v>617</v>
      </c>
      <c r="B234" s="209" t="s">
        <v>618</v>
      </c>
      <c r="C234" s="208" t="s">
        <v>264</v>
      </c>
      <c r="D234" s="210">
        <v>8</v>
      </c>
      <c r="E234" s="211">
        <v>76413</v>
      </c>
      <c r="F234" s="211">
        <f t="shared" si="20"/>
        <v>611304</v>
      </c>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2" customHeight="1" x14ac:dyDescent="0.2">
      <c r="A235" s="208" t="s">
        <v>619</v>
      </c>
      <c r="B235" s="209" t="s">
        <v>543</v>
      </c>
      <c r="C235" s="208" t="s">
        <v>264</v>
      </c>
      <c r="D235" s="210">
        <v>6</v>
      </c>
      <c r="E235" s="211">
        <v>85655</v>
      </c>
      <c r="F235" s="211">
        <f t="shared" si="20"/>
        <v>513930</v>
      </c>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2" customHeight="1" x14ac:dyDescent="0.2">
      <c r="A236" s="208" t="s">
        <v>620</v>
      </c>
      <c r="B236" s="209" t="s">
        <v>483</v>
      </c>
      <c r="C236" s="208" t="s">
        <v>264</v>
      </c>
      <c r="D236" s="210">
        <v>6</v>
      </c>
      <c r="E236" s="211">
        <v>160724</v>
      </c>
      <c r="F236" s="211">
        <f t="shared" si="20"/>
        <v>964344</v>
      </c>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2" customHeight="1" x14ac:dyDescent="0.2">
      <c r="A237" s="208" t="s">
        <v>621</v>
      </c>
      <c r="B237" s="209" t="s">
        <v>522</v>
      </c>
      <c r="C237" s="208" t="s">
        <v>256</v>
      </c>
      <c r="D237" s="210">
        <v>65.849999999999994</v>
      </c>
      <c r="E237" s="211">
        <v>10435</v>
      </c>
      <c r="F237" s="211">
        <f t="shared" si="20"/>
        <v>687145</v>
      </c>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2" customHeight="1" x14ac:dyDescent="0.2">
      <c r="A238" s="208" t="s">
        <v>622</v>
      </c>
      <c r="B238" s="209" t="s">
        <v>524</v>
      </c>
      <c r="C238" s="208" t="s">
        <v>525</v>
      </c>
      <c r="D238" s="210">
        <v>1</v>
      </c>
      <c r="E238" s="211">
        <v>120000</v>
      </c>
      <c r="F238" s="211">
        <f t="shared" si="20"/>
        <v>120000</v>
      </c>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2" customHeight="1" x14ac:dyDescent="0.2">
      <c r="A239" s="204">
        <v>3.1</v>
      </c>
      <c r="B239" s="205" t="s">
        <v>623</v>
      </c>
      <c r="C239" s="204"/>
      <c r="D239" s="232"/>
      <c r="E239" s="213"/>
      <c r="F239" s="207"/>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2" customHeight="1" x14ac:dyDescent="0.2">
      <c r="A240" s="208" t="s">
        <v>624</v>
      </c>
      <c r="B240" s="209" t="s">
        <v>500</v>
      </c>
      <c r="C240" s="208" t="s">
        <v>256</v>
      </c>
      <c r="D240" s="210">
        <v>53.67</v>
      </c>
      <c r="E240" s="211">
        <v>20265</v>
      </c>
      <c r="F240" s="211">
        <f t="shared" ref="F240:F256" si="21">ROUND(D240*E240,0)</f>
        <v>1087623</v>
      </c>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2" customHeight="1" x14ac:dyDescent="0.2">
      <c r="A241" s="208" t="s">
        <v>625</v>
      </c>
      <c r="B241" s="209" t="s">
        <v>485</v>
      </c>
      <c r="C241" s="208" t="s">
        <v>256</v>
      </c>
      <c r="D241" s="210">
        <v>53.67</v>
      </c>
      <c r="E241" s="211">
        <v>45500</v>
      </c>
      <c r="F241" s="211">
        <f t="shared" si="21"/>
        <v>2441985</v>
      </c>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2" customHeight="1" x14ac:dyDescent="0.2">
      <c r="A242" s="208" t="s">
        <v>626</v>
      </c>
      <c r="B242" s="209" t="s">
        <v>503</v>
      </c>
      <c r="C242" s="208" t="s">
        <v>256</v>
      </c>
      <c r="D242" s="210">
        <v>53.67</v>
      </c>
      <c r="E242" s="211">
        <v>14019</v>
      </c>
      <c r="F242" s="211">
        <f t="shared" si="21"/>
        <v>752400</v>
      </c>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2" customHeight="1" x14ac:dyDescent="0.2">
      <c r="A243" s="208" t="s">
        <v>627</v>
      </c>
      <c r="B243" s="209" t="s">
        <v>505</v>
      </c>
      <c r="C243" s="208" t="s">
        <v>256</v>
      </c>
      <c r="D243" s="210">
        <v>29.34</v>
      </c>
      <c r="E243" s="211">
        <v>4418</v>
      </c>
      <c r="F243" s="211">
        <f t="shared" si="21"/>
        <v>129624</v>
      </c>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2" customHeight="1" x14ac:dyDescent="0.2">
      <c r="A244" s="208" t="s">
        <v>628</v>
      </c>
      <c r="B244" s="209" t="s">
        <v>487</v>
      </c>
      <c r="C244" s="208" t="s">
        <v>256</v>
      </c>
      <c r="D244" s="210">
        <v>53.67</v>
      </c>
      <c r="E244" s="211">
        <v>24082</v>
      </c>
      <c r="F244" s="211">
        <f t="shared" si="21"/>
        <v>1292481</v>
      </c>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2" customHeight="1" x14ac:dyDescent="0.2">
      <c r="A245" s="208" t="s">
        <v>629</v>
      </c>
      <c r="B245" s="209" t="s">
        <v>508</v>
      </c>
      <c r="C245" s="208" t="s">
        <v>256</v>
      </c>
      <c r="D245" s="210">
        <v>53.67</v>
      </c>
      <c r="E245" s="211">
        <v>91229</v>
      </c>
      <c r="F245" s="211">
        <f t="shared" si="21"/>
        <v>4896260</v>
      </c>
      <c r="G245" s="224"/>
      <c r="H245" s="224"/>
      <c r="I245" s="224"/>
      <c r="J245" s="224"/>
      <c r="K245" s="224"/>
      <c r="L245" s="224"/>
      <c r="M245" s="224"/>
      <c r="N245" s="224"/>
      <c r="O245" s="224"/>
      <c r="P245" s="224"/>
      <c r="Q245" s="224"/>
      <c r="R245" s="224"/>
      <c r="S245" s="224"/>
      <c r="T245" s="224"/>
      <c r="U245" s="224"/>
      <c r="V245" s="224"/>
      <c r="W245" s="224"/>
      <c r="X245" s="224"/>
      <c r="Y245" s="224"/>
      <c r="Z245" s="224"/>
    </row>
    <row r="246" spans="1:26" ht="12" customHeight="1" x14ac:dyDescent="0.2">
      <c r="A246" s="208" t="s">
        <v>630</v>
      </c>
      <c r="B246" s="209" t="s">
        <v>510</v>
      </c>
      <c r="C246" s="208" t="s">
        <v>256</v>
      </c>
      <c r="D246" s="210">
        <v>29.34</v>
      </c>
      <c r="E246" s="211">
        <v>17685</v>
      </c>
      <c r="F246" s="211">
        <f t="shared" si="21"/>
        <v>518878</v>
      </c>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2" customHeight="1" x14ac:dyDescent="0.2">
      <c r="A247" s="208" t="s">
        <v>631</v>
      </c>
      <c r="B247" s="209" t="s">
        <v>536</v>
      </c>
      <c r="C247" s="208" t="s">
        <v>264</v>
      </c>
      <c r="D247" s="210">
        <v>6</v>
      </c>
      <c r="E247" s="211">
        <v>3261</v>
      </c>
      <c r="F247" s="211">
        <f t="shared" si="21"/>
        <v>19566</v>
      </c>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2" customHeight="1" x14ac:dyDescent="0.2">
      <c r="A248" s="208" t="s">
        <v>632</v>
      </c>
      <c r="B248" s="209" t="s">
        <v>512</v>
      </c>
      <c r="C248" s="208" t="s">
        <v>264</v>
      </c>
      <c r="D248" s="210">
        <v>2</v>
      </c>
      <c r="E248" s="211">
        <v>1739</v>
      </c>
      <c r="F248" s="211">
        <f t="shared" si="21"/>
        <v>3478</v>
      </c>
      <c r="G248" s="193"/>
      <c r="H248" s="218"/>
      <c r="I248" s="193"/>
      <c r="J248" s="193"/>
      <c r="K248" s="193"/>
      <c r="L248" s="193"/>
      <c r="M248" s="193"/>
      <c r="N248" s="193"/>
      <c r="O248" s="193"/>
      <c r="P248" s="193"/>
      <c r="Q248" s="193"/>
      <c r="R248" s="193"/>
      <c r="S248" s="193"/>
      <c r="T248" s="193"/>
      <c r="U248" s="193"/>
      <c r="V248" s="193"/>
      <c r="W248" s="193"/>
      <c r="X248" s="193"/>
      <c r="Y248" s="193"/>
      <c r="Z248" s="193"/>
    </row>
    <row r="249" spans="1:26" ht="12" customHeight="1" x14ac:dyDescent="0.2">
      <c r="A249" s="208" t="s">
        <v>633</v>
      </c>
      <c r="B249" s="209" t="s">
        <v>514</v>
      </c>
      <c r="C249" s="208" t="s">
        <v>259</v>
      </c>
      <c r="D249" s="210">
        <v>58.68</v>
      </c>
      <c r="E249" s="211">
        <v>314</v>
      </c>
      <c r="F249" s="211">
        <f t="shared" si="21"/>
        <v>18426</v>
      </c>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2" customHeight="1" x14ac:dyDescent="0.2">
      <c r="A250" s="208" t="s">
        <v>634</v>
      </c>
      <c r="B250" s="209" t="s">
        <v>516</v>
      </c>
      <c r="C250" s="208" t="s">
        <v>259</v>
      </c>
      <c r="D250" s="210">
        <v>29.34</v>
      </c>
      <c r="E250" s="211">
        <v>1763</v>
      </c>
      <c r="F250" s="211">
        <f t="shared" si="21"/>
        <v>51726</v>
      </c>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2" customHeight="1" x14ac:dyDescent="0.2">
      <c r="A251" s="208" t="s">
        <v>635</v>
      </c>
      <c r="B251" s="209" t="s">
        <v>518</v>
      </c>
      <c r="C251" s="208" t="s">
        <v>259</v>
      </c>
      <c r="D251" s="210">
        <v>29.34</v>
      </c>
      <c r="E251" s="211">
        <v>3833</v>
      </c>
      <c r="F251" s="211">
        <f t="shared" si="21"/>
        <v>112460</v>
      </c>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2" customHeight="1" x14ac:dyDescent="0.2">
      <c r="A252" s="208" t="s">
        <v>636</v>
      </c>
      <c r="B252" s="209" t="s">
        <v>618</v>
      </c>
      <c r="C252" s="208" t="s">
        <v>264</v>
      </c>
      <c r="D252" s="210">
        <v>8</v>
      </c>
      <c r="E252" s="211">
        <v>76413</v>
      </c>
      <c r="F252" s="211">
        <f t="shared" si="21"/>
        <v>611304</v>
      </c>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2" customHeight="1" x14ac:dyDescent="0.2">
      <c r="A253" s="208" t="s">
        <v>637</v>
      </c>
      <c r="B253" s="209" t="s">
        <v>543</v>
      </c>
      <c r="C253" s="208" t="s">
        <v>264</v>
      </c>
      <c r="D253" s="210">
        <v>6</v>
      </c>
      <c r="E253" s="211">
        <v>85655</v>
      </c>
      <c r="F253" s="211">
        <f t="shared" si="21"/>
        <v>513930</v>
      </c>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2" customHeight="1" x14ac:dyDescent="0.2">
      <c r="A254" s="208" t="s">
        <v>638</v>
      </c>
      <c r="B254" s="209" t="s">
        <v>483</v>
      </c>
      <c r="C254" s="208" t="s">
        <v>264</v>
      </c>
      <c r="D254" s="210">
        <v>6</v>
      </c>
      <c r="E254" s="211">
        <v>160724</v>
      </c>
      <c r="F254" s="211">
        <f t="shared" si="21"/>
        <v>964344</v>
      </c>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2" customHeight="1" x14ac:dyDescent="0.2">
      <c r="A255" s="208" t="s">
        <v>639</v>
      </c>
      <c r="B255" s="209" t="s">
        <v>522</v>
      </c>
      <c r="C255" s="208" t="s">
        <v>256</v>
      </c>
      <c r="D255" s="210">
        <v>82.1</v>
      </c>
      <c r="E255" s="211">
        <v>10435</v>
      </c>
      <c r="F255" s="211">
        <f t="shared" si="21"/>
        <v>856714</v>
      </c>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2" customHeight="1" x14ac:dyDescent="0.2">
      <c r="A256" s="208" t="s">
        <v>640</v>
      </c>
      <c r="B256" s="209" t="s">
        <v>524</v>
      </c>
      <c r="C256" s="208" t="s">
        <v>525</v>
      </c>
      <c r="D256" s="210">
        <v>1</v>
      </c>
      <c r="E256" s="211">
        <v>120000</v>
      </c>
      <c r="F256" s="211">
        <f t="shared" si="21"/>
        <v>120000</v>
      </c>
      <c r="G256" s="224"/>
      <c r="H256" s="224"/>
      <c r="I256" s="224"/>
      <c r="J256" s="224"/>
      <c r="K256" s="224"/>
      <c r="L256" s="224"/>
      <c r="M256" s="224"/>
      <c r="N256" s="224"/>
      <c r="O256" s="224"/>
      <c r="P256" s="224"/>
      <c r="Q256" s="224"/>
      <c r="R256" s="224"/>
      <c r="S256" s="224"/>
      <c r="T256" s="224"/>
      <c r="U256" s="224"/>
      <c r="V256" s="224"/>
      <c r="W256" s="224"/>
      <c r="X256" s="224"/>
      <c r="Y256" s="224"/>
      <c r="Z256" s="224"/>
    </row>
    <row r="257" spans="1:26" ht="12" customHeight="1" x14ac:dyDescent="0.2">
      <c r="A257" s="204">
        <v>3.11</v>
      </c>
      <c r="B257" s="205" t="s">
        <v>641</v>
      </c>
      <c r="C257" s="204"/>
      <c r="D257" s="232"/>
      <c r="E257" s="213"/>
      <c r="F257" s="207"/>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2" customHeight="1" x14ac:dyDescent="0.2">
      <c r="A258" s="208" t="s">
        <v>642</v>
      </c>
      <c r="B258" s="209" t="s">
        <v>500</v>
      </c>
      <c r="C258" s="208" t="s">
        <v>256</v>
      </c>
      <c r="D258" s="210">
        <v>46.97</v>
      </c>
      <c r="E258" s="211">
        <v>20265</v>
      </c>
      <c r="F258" s="211">
        <f t="shared" ref="F258:F272" si="22">ROUND(D258*E258,0)</f>
        <v>951847</v>
      </c>
      <c r="G258" s="224"/>
      <c r="H258" s="224"/>
      <c r="I258" s="224"/>
      <c r="J258" s="224"/>
      <c r="K258" s="224"/>
      <c r="L258" s="224"/>
      <c r="M258" s="224"/>
      <c r="N258" s="224"/>
      <c r="O258" s="224"/>
      <c r="P258" s="224"/>
      <c r="Q258" s="224"/>
      <c r="R258" s="224"/>
      <c r="S258" s="224"/>
      <c r="T258" s="224"/>
      <c r="U258" s="224"/>
      <c r="V258" s="224"/>
      <c r="W258" s="224"/>
      <c r="X258" s="224"/>
      <c r="Y258" s="224"/>
      <c r="Z258" s="224"/>
    </row>
    <row r="259" spans="1:26" ht="12" customHeight="1" x14ac:dyDescent="0.2">
      <c r="A259" s="208" t="s">
        <v>643</v>
      </c>
      <c r="B259" s="209" t="s">
        <v>485</v>
      </c>
      <c r="C259" s="208" t="s">
        <v>256</v>
      </c>
      <c r="D259" s="210">
        <v>46.97</v>
      </c>
      <c r="E259" s="211">
        <v>45500</v>
      </c>
      <c r="F259" s="211">
        <f t="shared" si="22"/>
        <v>2137135</v>
      </c>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2" customHeight="1" x14ac:dyDescent="0.2">
      <c r="A260" s="208" t="s">
        <v>644</v>
      </c>
      <c r="B260" s="209" t="s">
        <v>503</v>
      </c>
      <c r="C260" s="208" t="s">
        <v>256</v>
      </c>
      <c r="D260" s="210">
        <v>46.97</v>
      </c>
      <c r="E260" s="211">
        <v>14019</v>
      </c>
      <c r="F260" s="211">
        <f t="shared" si="22"/>
        <v>658472</v>
      </c>
      <c r="G260" s="224"/>
      <c r="H260" s="224"/>
      <c r="I260" s="224"/>
      <c r="J260" s="224"/>
      <c r="K260" s="224"/>
      <c r="L260" s="224"/>
      <c r="M260" s="224"/>
      <c r="N260" s="224"/>
      <c r="O260" s="224"/>
      <c r="P260" s="224"/>
      <c r="Q260" s="224"/>
      <c r="R260" s="224"/>
      <c r="S260" s="224"/>
      <c r="T260" s="224"/>
      <c r="U260" s="224"/>
      <c r="V260" s="224"/>
      <c r="W260" s="224"/>
      <c r="X260" s="224"/>
      <c r="Y260" s="224"/>
      <c r="Z260" s="224"/>
    </row>
    <row r="261" spans="1:26" ht="12" customHeight="1" x14ac:dyDescent="0.2">
      <c r="A261" s="208" t="s">
        <v>645</v>
      </c>
      <c r="B261" s="209" t="s">
        <v>505</v>
      </c>
      <c r="C261" s="208" t="s">
        <v>256</v>
      </c>
      <c r="D261" s="210">
        <v>36.9</v>
      </c>
      <c r="E261" s="211">
        <v>4418</v>
      </c>
      <c r="F261" s="211">
        <f t="shared" si="22"/>
        <v>163024</v>
      </c>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2" customHeight="1" x14ac:dyDescent="0.2">
      <c r="A262" s="208" t="s">
        <v>646</v>
      </c>
      <c r="B262" s="209" t="s">
        <v>487</v>
      </c>
      <c r="C262" s="208" t="s">
        <v>256</v>
      </c>
      <c r="D262" s="210">
        <v>46.97</v>
      </c>
      <c r="E262" s="211">
        <v>24082</v>
      </c>
      <c r="F262" s="211">
        <f t="shared" si="22"/>
        <v>1131132</v>
      </c>
      <c r="G262" s="224"/>
      <c r="H262" s="224"/>
      <c r="I262" s="224"/>
      <c r="J262" s="224"/>
      <c r="K262" s="224"/>
      <c r="L262" s="224"/>
      <c r="M262" s="224"/>
      <c r="N262" s="224"/>
      <c r="O262" s="224"/>
      <c r="P262" s="224"/>
      <c r="Q262" s="224"/>
      <c r="R262" s="224"/>
      <c r="S262" s="224"/>
      <c r="T262" s="224"/>
      <c r="U262" s="224"/>
      <c r="V262" s="224"/>
      <c r="W262" s="224"/>
      <c r="X262" s="224"/>
      <c r="Y262" s="224"/>
      <c r="Z262" s="224"/>
    </row>
    <row r="263" spans="1:26" ht="12" customHeight="1" x14ac:dyDescent="0.2">
      <c r="A263" s="208" t="s">
        <v>647</v>
      </c>
      <c r="B263" s="209" t="s">
        <v>508</v>
      </c>
      <c r="C263" s="208" t="s">
        <v>256</v>
      </c>
      <c r="D263" s="210">
        <v>46.97</v>
      </c>
      <c r="E263" s="211">
        <v>91229</v>
      </c>
      <c r="F263" s="211">
        <f t="shared" si="22"/>
        <v>4285026</v>
      </c>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2" customHeight="1" x14ac:dyDescent="0.2">
      <c r="A264" s="208" t="s">
        <v>648</v>
      </c>
      <c r="B264" s="209" t="s">
        <v>510</v>
      </c>
      <c r="C264" s="208" t="s">
        <v>256</v>
      </c>
      <c r="D264" s="210">
        <v>36.9</v>
      </c>
      <c r="E264" s="211">
        <v>17685</v>
      </c>
      <c r="F264" s="211">
        <f t="shared" si="22"/>
        <v>652577</v>
      </c>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2" customHeight="1" x14ac:dyDescent="0.2">
      <c r="A265" s="208" t="s">
        <v>649</v>
      </c>
      <c r="B265" s="209" t="s">
        <v>536</v>
      </c>
      <c r="C265" s="208" t="s">
        <v>264</v>
      </c>
      <c r="D265" s="210">
        <v>3</v>
      </c>
      <c r="E265" s="211">
        <v>3261</v>
      </c>
      <c r="F265" s="211">
        <f t="shared" si="22"/>
        <v>9783</v>
      </c>
      <c r="G265" s="193"/>
      <c r="H265" s="218"/>
      <c r="I265" s="193"/>
      <c r="J265" s="193"/>
      <c r="K265" s="193"/>
      <c r="L265" s="193"/>
      <c r="M265" s="193"/>
      <c r="N265" s="193"/>
      <c r="O265" s="193"/>
      <c r="P265" s="193"/>
      <c r="Q265" s="193"/>
      <c r="R265" s="193"/>
      <c r="S265" s="193"/>
      <c r="T265" s="193"/>
      <c r="U265" s="193"/>
      <c r="V265" s="193"/>
      <c r="W265" s="193"/>
      <c r="X265" s="193"/>
      <c r="Y265" s="193"/>
      <c r="Z265" s="193"/>
    </row>
    <row r="266" spans="1:26" ht="12" customHeight="1" x14ac:dyDescent="0.2">
      <c r="A266" s="208" t="s">
        <v>650</v>
      </c>
      <c r="B266" s="209" t="s">
        <v>512</v>
      </c>
      <c r="C266" s="208" t="s">
        <v>264</v>
      </c>
      <c r="D266" s="210">
        <v>1</v>
      </c>
      <c r="E266" s="211">
        <v>1739</v>
      </c>
      <c r="F266" s="211">
        <f t="shared" si="22"/>
        <v>1739</v>
      </c>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2" customHeight="1" x14ac:dyDescent="0.2">
      <c r="A267" s="208" t="s">
        <v>651</v>
      </c>
      <c r="B267" s="209" t="s">
        <v>514</v>
      </c>
      <c r="C267" s="208" t="s">
        <v>259</v>
      </c>
      <c r="D267" s="210">
        <v>73.8</v>
      </c>
      <c r="E267" s="211">
        <v>314</v>
      </c>
      <c r="F267" s="211">
        <f t="shared" si="22"/>
        <v>23173</v>
      </c>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2" customHeight="1" x14ac:dyDescent="0.2">
      <c r="A268" s="208" t="s">
        <v>652</v>
      </c>
      <c r="B268" s="209" t="s">
        <v>516</v>
      </c>
      <c r="C268" s="208" t="s">
        <v>259</v>
      </c>
      <c r="D268" s="210">
        <v>36.9</v>
      </c>
      <c r="E268" s="211">
        <v>1763</v>
      </c>
      <c r="F268" s="211">
        <f t="shared" si="22"/>
        <v>65055</v>
      </c>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2" customHeight="1" x14ac:dyDescent="0.2">
      <c r="A269" s="208" t="s">
        <v>653</v>
      </c>
      <c r="B269" s="209" t="s">
        <v>518</v>
      </c>
      <c r="C269" s="208" t="s">
        <v>259</v>
      </c>
      <c r="D269" s="210">
        <v>36.9</v>
      </c>
      <c r="E269" s="211">
        <v>3833</v>
      </c>
      <c r="F269" s="211">
        <f t="shared" si="22"/>
        <v>141438</v>
      </c>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2" customHeight="1" x14ac:dyDescent="0.2">
      <c r="A270" s="208" t="s">
        <v>654</v>
      </c>
      <c r="B270" s="209" t="s">
        <v>618</v>
      </c>
      <c r="C270" s="208" t="s">
        <v>264</v>
      </c>
      <c r="D270" s="210">
        <v>1</v>
      </c>
      <c r="E270" s="211">
        <v>76413</v>
      </c>
      <c r="F270" s="211">
        <f t="shared" si="22"/>
        <v>76413</v>
      </c>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2" customHeight="1" x14ac:dyDescent="0.2">
      <c r="A271" s="208" t="s">
        <v>655</v>
      </c>
      <c r="B271" s="209" t="s">
        <v>522</v>
      </c>
      <c r="C271" s="208" t="s">
        <v>256</v>
      </c>
      <c r="D271" s="210">
        <v>88.16</v>
      </c>
      <c r="E271" s="211">
        <v>10435</v>
      </c>
      <c r="F271" s="211">
        <f t="shared" si="22"/>
        <v>919950</v>
      </c>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2" customHeight="1" x14ac:dyDescent="0.2">
      <c r="A272" s="208" t="s">
        <v>656</v>
      </c>
      <c r="B272" s="209" t="s">
        <v>524</v>
      </c>
      <c r="C272" s="208" t="s">
        <v>525</v>
      </c>
      <c r="D272" s="210">
        <v>1</v>
      </c>
      <c r="E272" s="211">
        <v>120000</v>
      </c>
      <c r="F272" s="211">
        <f t="shared" si="22"/>
        <v>120000</v>
      </c>
      <c r="G272" s="224"/>
      <c r="H272" s="224"/>
      <c r="I272" s="224"/>
      <c r="J272" s="224"/>
      <c r="K272" s="224"/>
      <c r="L272" s="224"/>
      <c r="M272" s="224"/>
      <c r="N272" s="224"/>
      <c r="O272" s="224"/>
      <c r="P272" s="224"/>
      <c r="Q272" s="224"/>
      <c r="R272" s="224"/>
      <c r="S272" s="224"/>
      <c r="T272" s="224"/>
      <c r="U272" s="224"/>
      <c r="V272" s="224"/>
      <c r="W272" s="224"/>
      <c r="X272" s="224"/>
      <c r="Y272" s="224"/>
      <c r="Z272" s="224"/>
    </row>
    <row r="273" spans="1:26" ht="12" customHeight="1" x14ac:dyDescent="0.2">
      <c r="A273" s="204">
        <v>3.12</v>
      </c>
      <c r="B273" s="205" t="s">
        <v>657</v>
      </c>
      <c r="C273" s="204"/>
      <c r="D273" s="232"/>
      <c r="E273" s="213"/>
      <c r="F273" s="207"/>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2" customHeight="1" x14ac:dyDescent="0.2">
      <c r="A274" s="208" t="s">
        <v>658</v>
      </c>
      <c r="B274" s="209" t="s">
        <v>659</v>
      </c>
      <c r="C274" s="208" t="s">
        <v>256</v>
      </c>
      <c r="D274" s="210">
        <v>75.56</v>
      </c>
      <c r="E274" s="211">
        <v>20265</v>
      </c>
      <c r="F274" s="211">
        <f t="shared" ref="F274:F293" si="23">ROUND(D274*E274,0)</f>
        <v>1531223</v>
      </c>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2" customHeight="1" x14ac:dyDescent="0.2">
      <c r="A275" s="208" t="s">
        <v>660</v>
      </c>
      <c r="B275" s="209" t="s">
        <v>485</v>
      </c>
      <c r="C275" s="208" t="s">
        <v>264</v>
      </c>
      <c r="D275" s="210">
        <v>75.56</v>
      </c>
      <c r="E275" s="211">
        <v>45500</v>
      </c>
      <c r="F275" s="211">
        <f t="shared" si="23"/>
        <v>3437980</v>
      </c>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2" customHeight="1" x14ac:dyDescent="0.2">
      <c r="A276" s="208" t="s">
        <v>661</v>
      </c>
      <c r="B276" s="209" t="s">
        <v>503</v>
      </c>
      <c r="C276" s="208" t="s">
        <v>256</v>
      </c>
      <c r="D276" s="210">
        <v>75.56</v>
      </c>
      <c r="E276" s="211">
        <v>14019</v>
      </c>
      <c r="F276" s="211">
        <f t="shared" si="23"/>
        <v>1059276</v>
      </c>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2" customHeight="1" x14ac:dyDescent="0.2">
      <c r="A277" s="208" t="s">
        <v>662</v>
      </c>
      <c r="B277" s="209" t="s">
        <v>505</v>
      </c>
      <c r="C277" s="208" t="s">
        <v>259</v>
      </c>
      <c r="D277" s="210">
        <v>35.299999999999997</v>
      </c>
      <c r="E277" s="211">
        <v>4418</v>
      </c>
      <c r="F277" s="211">
        <f t="shared" si="23"/>
        <v>155955</v>
      </c>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2" customHeight="1" x14ac:dyDescent="0.2">
      <c r="A278" s="208" t="s">
        <v>663</v>
      </c>
      <c r="B278" s="209" t="s">
        <v>664</v>
      </c>
      <c r="C278" s="208" t="s">
        <v>259</v>
      </c>
      <c r="D278" s="210">
        <v>35.299999999999997</v>
      </c>
      <c r="E278" s="211">
        <v>17527</v>
      </c>
      <c r="F278" s="211">
        <f t="shared" si="23"/>
        <v>618703</v>
      </c>
      <c r="G278" s="224"/>
      <c r="H278" s="224"/>
      <c r="I278" s="224"/>
      <c r="J278" s="224"/>
      <c r="K278" s="224"/>
      <c r="L278" s="224"/>
      <c r="M278" s="224"/>
      <c r="N278" s="224"/>
      <c r="O278" s="224"/>
      <c r="P278" s="224"/>
      <c r="Q278" s="224"/>
      <c r="R278" s="224"/>
      <c r="S278" s="224"/>
      <c r="T278" s="224"/>
      <c r="U278" s="224"/>
      <c r="V278" s="224"/>
      <c r="W278" s="224"/>
      <c r="X278" s="224"/>
      <c r="Y278" s="224"/>
      <c r="Z278" s="224"/>
    </row>
    <row r="279" spans="1:26" ht="12" customHeight="1" x14ac:dyDescent="0.2">
      <c r="A279" s="208" t="s">
        <v>665</v>
      </c>
      <c r="B279" s="209" t="s">
        <v>666</v>
      </c>
      <c r="C279" s="208" t="s">
        <v>256</v>
      </c>
      <c r="D279" s="210">
        <v>75.56</v>
      </c>
      <c r="E279" s="211">
        <v>8106</v>
      </c>
      <c r="F279" s="211">
        <f t="shared" si="23"/>
        <v>612489</v>
      </c>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2" customHeight="1" x14ac:dyDescent="0.2">
      <c r="A280" s="208" t="s">
        <v>667</v>
      </c>
      <c r="B280" s="209" t="s">
        <v>668</v>
      </c>
      <c r="C280" s="208" t="s">
        <v>256</v>
      </c>
      <c r="D280" s="210">
        <v>75.56</v>
      </c>
      <c r="E280" s="211">
        <v>84019</v>
      </c>
      <c r="F280" s="211">
        <f t="shared" si="23"/>
        <v>6348476</v>
      </c>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2" customHeight="1" x14ac:dyDescent="0.2">
      <c r="A281" s="208" t="s">
        <v>669</v>
      </c>
      <c r="B281" s="209" t="s">
        <v>670</v>
      </c>
      <c r="C281" s="208" t="s">
        <v>264</v>
      </c>
      <c r="D281" s="210">
        <v>9</v>
      </c>
      <c r="E281" s="211">
        <v>3261</v>
      </c>
      <c r="F281" s="211">
        <f t="shared" si="23"/>
        <v>29349</v>
      </c>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2" customHeight="1" x14ac:dyDescent="0.2">
      <c r="A282" s="208" t="s">
        <v>671</v>
      </c>
      <c r="B282" s="209" t="s">
        <v>512</v>
      </c>
      <c r="C282" s="208" t="s">
        <v>264</v>
      </c>
      <c r="D282" s="210">
        <v>17</v>
      </c>
      <c r="E282" s="211">
        <v>1739</v>
      </c>
      <c r="F282" s="211">
        <f t="shared" si="23"/>
        <v>29563</v>
      </c>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2" customHeight="1" x14ac:dyDescent="0.2">
      <c r="A283" s="208" t="s">
        <v>672</v>
      </c>
      <c r="B283" s="209" t="s">
        <v>673</v>
      </c>
      <c r="C283" s="208" t="s">
        <v>264</v>
      </c>
      <c r="D283" s="210">
        <v>5</v>
      </c>
      <c r="E283" s="211">
        <v>21738</v>
      </c>
      <c r="F283" s="211">
        <f t="shared" si="23"/>
        <v>108690</v>
      </c>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2" customHeight="1" x14ac:dyDescent="0.2">
      <c r="A284" s="208" t="s">
        <v>674</v>
      </c>
      <c r="B284" s="209" t="s">
        <v>514</v>
      </c>
      <c r="C284" s="208" t="s">
        <v>259</v>
      </c>
      <c r="D284" s="210">
        <v>70.599999999999994</v>
      </c>
      <c r="E284" s="211">
        <v>314</v>
      </c>
      <c r="F284" s="211">
        <f t="shared" si="23"/>
        <v>22168</v>
      </c>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2" customHeight="1" x14ac:dyDescent="0.2">
      <c r="A285" s="208" t="s">
        <v>675</v>
      </c>
      <c r="B285" s="209" t="s">
        <v>676</v>
      </c>
      <c r="C285" s="208" t="s">
        <v>259</v>
      </c>
      <c r="D285" s="210">
        <v>35.299999999999997</v>
      </c>
      <c r="E285" s="211">
        <v>1763</v>
      </c>
      <c r="F285" s="211">
        <f t="shared" si="23"/>
        <v>62234</v>
      </c>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2" customHeight="1" x14ac:dyDescent="0.2">
      <c r="A286" s="208" t="s">
        <v>677</v>
      </c>
      <c r="B286" s="209" t="s">
        <v>678</v>
      </c>
      <c r="C286" s="208" t="s">
        <v>259</v>
      </c>
      <c r="D286" s="210">
        <v>35.299999999999997</v>
      </c>
      <c r="E286" s="211">
        <v>3833</v>
      </c>
      <c r="F286" s="211">
        <f t="shared" si="23"/>
        <v>135305</v>
      </c>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2" customHeight="1" x14ac:dyDescent="0.2">
      <c r="A287" s="208" t="s">
        <v>679</v>
      </c>
      <c r="B287" s="209" t="s">
        <v>680</v>
      </c>
      <c r="C287" s="208" t="s">
        <v>264</v>
      </c>
      <c r="D287" s="210">
        <v>1</v>
      </c>
      <c r="E287" s="211">
        <v>500000</v>
      </c>
      <c r="F287" s="211">
        <f t="shared" si="23"/>
        <v>500000</v>
      </c>
      <c r="G287" s="224"/>
      <c r="H287" s="224"/>
      <c r="I287" s="224"/>
      <c r="J287" s="224"/>
      <c r="K287" s="224"/>
      <c r="L287" s="224"/>
      <c r="M287" s="224"/>
      <c r="N287" s="224"/>
      <c r="O287" s="224"/>
      <c r="P287" s="224"/>
      <c r="Q287" s="224"/>
      <c r="R287" s="224"/>
      <c r="S287" s="224"/>
      <c r="T287" s="224"/>
      <c r="U287" s="224"/>
      <c r="V287" s="224"/>
      <c r="W287" s="224"/>
      <c r="X287" s="224"/>
      <c r="Y287" s="224"/>
      <c r="Z287" s="224"/>
    </row>
    <row r="288" spans="1:26" ht="12" customHeight="1" x14ac:dyDescent="0.2">
      <c r="A288" s="208" t="s">
        <v>681</v>
      </c>
      <c r="B288" s="209" t="s">
        <v>682</v>
      </c>
      <c r="C288" s="208" t="s">
        <v>259</v>
      </c>
      <c r="D288" s="210">
        <v>8</v>
      </c>
      <c r="E288" s="211">
        <v>37600</v>
      </c>
      <c r="F288" s="211">
        <f t="shared" si="23"/>
        <v>300800</v>
      </c>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2" customHeight="1" x14ac:dyDescent="0.2">
      <c r="A289" s="208" t="s">
        <v>683</v>
      </c>
      <c r="B289" s="209" t="s">
        <v>684</v>
      </c>
      <c r="C289" s="208" t="s">
        <v>264</v>
      </c>
      <c r="D289" s="210">
        <v>16</v>
      </c>
      <c r="E289" s="211">
        <v>76413</v>
      </c>
      <c r="F289" s="211">
        <f t="shared" si="23"/>
        <v>1222608</v>
      </c>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2" customHeight="1" x14ac:dyDescent="0.2">
      <c r="A290" s="208" t="s">
        <v>685</v>
      </c>
      <c r="B290" s="209" t="s">
        <v>543</v>
      </c>
      <c r="C290" s="208" t="s">
        <v>264</v>
      </c>
      <c r="D290" s="210">
        <v>2</v>
      </c>
      <c r="E290" s="211">
        <v>85655</v>
      </c>
      <c r="F290" s="211">
        <f t="shared" si="23"/>
        <v>171310</v>
      </c>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2" customHeight="1" x14ac:dyDescent="0.2">
      <c r="A291" s="208" t="s">
        <v>686</v>
      </c>
      <c r="B291" s="209" t="s">
        <v>483</v>
      </c>
      <c r="C291" s="208" t="s">
        <v>264</v>
      </c>
      <c r="D291" s="210">
        <v>2</v>
      </c>
      <c r="E291" s="211">
        <v>160724</v>
      </c>
      <c r="F291" s="211">
        <f t="shared" si="23"/>
        <v>321448</v>
      </c>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2" customHeight="1" x14ac:dyDescent="0.2">
      <c r="A292" s="208" t="s">
        <v>687</v>
      </c>
      <c r="B292" s="209" t="s">
        <v>688</v>
      </c>
      <c r="C292" s="208" t="s">
        <v>227</v>
      </c>
      <c r="D292" s="210">
        <v>76.319999999999993</v>
      </c>
      <c r="E292" s="211">
        <v>10435</v>
      </c>
      <c r="F292" s="211">
        <f t="shared" si="23"/>
        <v>796399</v>
      </c>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2" customHeight="1" x14ac:dyDescent="0.2">
      <c r="A293" s="208" t="s">
        <v>689</v>
      </c>
      <c r="B293" s="209" t="s">
        <v>524</v>
      </c>
      <c r="C293" s="208" t="s">
        <v>525</v>
      </c>
      <c r="D293" s="210">
        <v>1</v>
      </c>
      <c r="E293" s="211">
        <v>120000</v>
      </c>
      <c r="F293" s="211">
        <f t="shared" si="23"/>
        <v>120000</v>
      </c>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2" customHeight="1" x14ac:dyDescent="0.2">
      <c r="A294" s="204">
        <v>3.13</v>
      </c>
      <c r="B294" s="205" t="s">
        <v>690</v>
      </c>
      <c r="C294" s="204"/>
      <c r="D294" s="232"/>
      <c r="E294" s="213"/>
      <c r="F294" s="207"/>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2" customHeight="1" x14ac:dyDescent="0.2">
      <c r="A295" s="208" t="s">
        <v>691</v>
      </c>
      <c r="B295" s="209" t="s">
        <v>503</v>
      </c>
      <c r="C295" s="208" t="s">
        <v>256</v>
      </c>
      <c r="D295" s="210">
        <v>77.77</v>
      </c>
      <c r="E295" s="211">
        <v>14019</v>
      </c>
      <c r="F295" s="211">
        <f t="shared" ref="F295:F302" si="24">ROUND(D295*E295,0)</f>
        <v>1090258</v>
      </c>
      <c r="G295" s="224"/>
      <c r="H295" s="224"/>
      <c r="I295" s="224"/>
      <c r="J295" s="224"/>
      <c r="K295" s="224"/>
      <c r="L295" s="224"/>
      <c r="M295" s="224"/>
      <c r="N295" s="224"/>
      <c r="O295" s="224"/>
      <c r="P295" s="224"/>
      <c r="Q295" s="224"/>
      <c r="R295" s="224"/>
      <c r="S295" s="224"/>
      <c r="T295" s="224"/>
      <c r="U295" s="224"/>
      <c r="V295" s="224"/>
      <c r="W295" s="224"/>
      <c r="X295" s="224"/>
      <c r="Y295" s="224"/>
      <c r="Z295" s="224"/>
    </row>
    <row r="296" spans="1:26" ht="12" customHeight="1" x14ac:dyDescent="0.2">
      <c r="A296" s="208" t="s">
        <v>692</v>
      </c>
      <c r="B296" s="209" t="s">
        <v>693</v>
      </c>
      <c r="C296" s="208" t="s">
        <v>259</v>
      </c>
      <c r="D296" s="210">
        <v>35.700000000000003</v>
      </c>
      <c r="E296" s="211">
        <v>4418</v>
      </c>
      <c r="F296" s="211">
        <f t="shared" si="24"/>
        <v>157723</v>
      </c>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2" customHeight="1" x14ac:dyDescent="0.2">
      <c r="A297" s="208" t="s">
        <v>694</v>
      </c>
      <c r="B297" s="209" t="s">
        <v>664</v>
      </c>
      <c r="C297" s="208" t="s">
        <v>259</v>
      </c>
      <c r="D297" s="210">
        <v>35.700000000000003</v>
      </c>
      <c r="E297" s="211">
        <v>17527</v>
      </c>
      <c r="F297" s="211">
        <f t="shared" si="24"/>
        <v>625714</v>
      </c>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2" customHeight="1" x14ac:dyDescent="0.2">
      <c r="A298" s="208" t="s">
        <v>695</v>
      </c>
      <c r="B298" s="209" t="s">
        <v>666</v>
      </c>
      <c r="C298" s="208" t="s">
        <v>256</v>
      </c>
      <c r="D298" s="210">
        <v>77.77</v>
      </c>
      <c r="E298" s="211">
        <v>8106</v>
      </c>
      <c r="F298" s="211">
        <f t="shared" si="24"/>
        <v>630404</v>
      </c>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2" customHeight="1" x14ac:dyDescent="0.2">
      <c r="A299" s="208" t="s">
        <v>696</v>
      </c>
      <c r="B299" s="209" t="s">
        <v>668</v>
      </c>
      <c r="C299" s="208" t="s">
        <v>256</v>
      </c>
      <c r="D299" s="210">
        <v>77.77</v>
      </c>
      <c r="E299" s="211">
        <v>84019</v>
      </c>
      <c r="F299" s="211">
        <f t="shared" si="24"/>
        <v>6534158</v>
      </c>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2" customHeight="1" x14ac:dyDescent="0.2">
      <c r="A300" s="208" t="s">
        <v>697</v>
      </c>
      <c r="B300" s="209" t="s">
        <v>698</v>
      </c>
      <c r="C300" s="208" t="s">
        <v>259</v>
      </c>
      <c r="D300" s="210">
        <v>17.850000000000001</v>
      </c>
      <c r="E300" s="211">
        <v>6270</v>
      </c>
      <c r="F300" s="211">
        <f t="shared" si="24"/>
        <v>111920</v>
      </c>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2" customHeight="1" x14ac:dyDescent="0.2">
      <c r="A301" s="208" t="s">
        <v>699</v>
      </c>
      <c r="B301" s="209" t="s">
        <v>688</v>
      </c>
      <c r="C301" s="208" t="s">
        <v>227</v>
      </c>
      <c r="D301" s="210">
        <v>84.9</v>
      </c>
      <c r="E301" s="211">
        <v>10435</v>
      </c>
      <c r="F301" s="211">
        <f t="shared" si="24"/>
        <v>885932</v>
      </c>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2" customHeight="1" x14ac:dyDescent="0.2">
      <c r="A302" s="208" t="s">
        <v>700</v>
      </c>
      <c r="B302" s="209" t="s">
        <v>524</v>
      </c>
      <c r="C302" s="208" t="s">
        <v>525</v>
      </c>
      <c r="D302" s="210">
        <v>1</v>
      </c>
      <c r="E302" s="211">
        <v>120000</v>
      </c>
      <c r="F302" s="211">
        <f t="shared" si="24"/>
        <v>120000</v>
      </c>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2" customHeight="1" x14ac:dyDescent="0.2">
      <c r="A303" s="204">
        <v>3.14</v>
      </c>
      <c r="B303" s="205" t="s">
        <v>701</v>
      </c>
      <c r="C303" s="204"/>
      <c r="D303" s="232"/>
      <c r="E303" s="213"/>
      <c r="F303" s="207"/>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2" customHeight="1" x14ac:dyDescent="0.2">
      <c r="A304" s="208" t="s">
        <v>702</v>
      </c>
      <c r="B304" s="209" t="s">
        <v>503</v>
      </c>
      <c r="C304" s="208" t="s">
        <v>256</v>
      </c>
      <c r="D304" s="210">
        <v>82.4</v>
      </c>
      <c r="E304" s="211">
        <v>14019</v>
      </c>
      <c r="F304" s="211">
        <f t="shared" ref="F304:F313" si="25">ROUND(D304*E304,0)</f>
        <v>1155166</v>
      </c>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2" customHeight="1" x14ac:dyDescent="0.2">
      <c r="A305" s="208" t="s">
        <v>703</v>
      </c>
      <c r="B305" s="209" t="s">
        <v>487</v>
      </c>
      <c r="C305" s="208" t="s">
        <v>256</v>
      </c>
      <c r="D305" s="210">
        <v>82.4</v>
      </c>
      <c r="E305" s="211">
        <v>24082</v>
      </c>
      <c r="F305" s="211">
        <f t="shared" si="25"/>
        <v>1984357</v>
      </c>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2" customHeight="1" x14ac:dyDescent="0.2">
      <c r="A306" s="208" t="s">
        <v>704</v>
      </c>
      <c r="B306" s="209" t="s">
        <v>508</v>
      </c>
      <c r="C306" s="208" t="s">
        <v>256</v>
      </c>
      <c r="D306" s="210">
        <v>82.4</v>
      </c>
      <c r="E306" s="211">
        <v>91229</v>
      </c>
      <c r="F306" s="211">
        <f t="shared" si="25"/>
        <v>7517270</v>
      </c>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2" customHeight="1" x14ac:dyDescent="0.2">
      <c r="A307" s="208" t="s">
        <v>705</v>
      </c>
      <c r="B307" s="209" t="s">
        <v>512</v>
      </c>
      <c r="C307" s="208" t="s">
        <v>264</v>
      </c>
      <c r="D307" s="210">
        <v>20</v>
      </c>
      <c r="E307" s="211">
        <v>1739</v>
      </c>
      <c r="F307" s="211">
        <f t="shared" si="25"/>
        <v>34780</v>
      </c>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2" customHeight="1" x14ac:dyDescent="0.2">
      <c r="A308" s="208" t="s">
        <v>706</v>
      </c>
      <c r="B308" s="209" t="s">
        <v>514</v>
      </c>
      <c r="C308" s="208" t="s">
        <v>259</v>
      </c>
      <c r="D308" s="210">
        <v>73.2</v>
      </c>
      <c r="E308" s="211">
        <v>314</v>
      </c>
      <c r="F308" s="211">
        <f t="shared" si="25"/>
        <v>22985</v>
      </c>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2" customHeight="1" x14ac:dyDescent="0.2">
      <c r="A309" s="208" t="s">
        <v>707</v>
      </c>
      <c r="B309" s="209" t="s">
        <v>676</v>
      </c>
      <c r="C309" s="208" t="s">
        <v>259</v>
      </c>
      <c r="D309" s="210">
        <v>36.6</v>
      </c>
      <c r="E309" s="211">
        <v>1763</v>
      </c>
      <c r="F309" s="211">
        <f t="shared" si="25"/>
        <v>64526</v>
      </c>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2" customHeight="1" x14ac:dyDescent="0.2">
      <c r="A310" s="208" t="s">
        <v>708</v>
      </c>
      <c r="B310" s="209" t="s">
        <v>678</v>
      </c>
      <c r="C310" s="208" t="s">
        <v>259</v>
      </c>
      <c r="D310" s="210">
        <v>36.6</v>
      </c>
      <c r="E310" s="211">
        <v>3833</v>
      </c>
      <c r="F310" s="211">
        <f t="shared" si="25"/>
        <v>140288</v>
      </c>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2" customHeight="1" x14ac:dyDescent="0.2">
      <c r="A311" s="208" t="s">
        <v>709</v>
      </c>
      <c r="B311" s="209" t="s">
        <v>710</v>
      </c>
      <c r="C311" s="208" t="s">
        <v>264</v>
      </c>
      <c r="D311" s="210">
        <v>20</v>
      </c>
      <c r="E311" s="211">
        <v>76413</v>
      </c>
      <c r="F311" s="211">
        <f t="shared" si="25"/>
        <v>1528260</v>
      </c>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2" customHeight="1" x14ac:dyDescent="0.2">
      <c r="A312" s="208" t="s">
        <v>711</v>
      </c>
      <c r="B312" s="209" t="s">
        <v>712</v>
      </c>
      <c r="C312" s="208" t="s">
        <v>227</v>
      </c>
      <c r="D312" s="210">
        <v>176.38</v>
      </c>
      <c r="E312" s="211">
        <v>10435</v>
      </c>
      <c r="F312" s="211">
        <f t="shared" si="25"/>
        <v>1840525</v>
      </c>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2" customHeight="1" x14ac:dyDescent="0.2">
      <c r="A313" s="208" t="s">
        <v>713</v>
      </c>
      <c r="B313" s="209" t="s">
        <v>524</v>
      </c>
      <c r="C313" s="208" t="s">
        <v>525</v>
      </c>
      <c r="D313" s="210">
        <v>1</v>
      </c>
      <c r="E313" s="211">
        <v>120000</v>
      </c>
      <c r="F313" s="211">
        <f t="shared" si="25"/>
        <v>120000</v>
      </c>
      <c r="G313" s="224"/>
      <c r="H313" s="224"/>
      <c r="I313" s="224"/>
      <c r="J313" s="224"/>
      <c r="K313" s="224"/>
      <c r="L313" s="224"/>
      <c r="M313" s="224"/>
      <c r="N313" s="224"/>
      <c r="O313" s="224"/>
      <c r="P313" s="224"/>
      <c r="Q313" s="224"/>
      <c r="R313" s="224"/>
      <c r="S313" s="224"/>
      <c r="T313" s="224"/>
      <c r="U313" s="224"/>
      <c r="V313" s="224"/>
      <c r="W313" s="224"/>
      <c r="X313" s="224"/>
      <c r="Y313" s="224"/>
      <c r="Z313" s="224"/>
    </row>
    <row r="314" spans="1:26" ht="12" customHeight="1" x14ac:dyDescent="0.2">
      <c r="A314" s="204" t="s">
        <v>714</v>
      </c>
      <c r="B314" s="205" t="s">
        <v>657</v>
      </c>
      <c r="C314" s="204"/>
      <c r="D314" s="232"/>
      <c r="E314" s="213"/>
      <c r="F314" s="207"/>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2" customHeight="1" x14ac:dyDescent="0.2">
      <c r="A315" s="208" t="s">
        <v>715</v>
      </c>
      <c r="B315" s="209" t="s">
        <v>503</v>
      </c>
      <c r="C315" s="208" t="s">
        <v>256</v>
      </c>
      <c r="D315" s="210">
        <v>54.72</v>
      </c>
      <c r="E315" s="211">
        <v>14019</v>
      </c>
      <c r="F315" s="211">
        <f t="shared" ref="F315:F327" si="26">ROUND(D315*E315,0)</f>
        <v>767120</v>
      </c>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2" customHeight="1" x14ac:dyDescent="0.2">
      <c r="A316" s="208" t="s">
        <v>716</v>
      </c>
      <c r="B316" s="209" t="s">
        <v>487</v>
      </c>
      <c r="C316" s="208" t="s">
        <v>256</v>
      </c>
      <c r="D316" s="210">
        <v>54.72</v>
      </c>
      <c r="E316" s="211">
        <v>24082</v>
      </c>
      <c r="F316" s="211">
        <f t="shared" si="26"/>
        <v>1317767</v>
      </c>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2" customHeight="1" x14ac:dyDescent="0.2">
      <c r="A317" s="208" t="s">
        <v>717</v>
      </c>
      <c r="B317" s="209" t="s">
        <v>508</v>
      </c>
      <c r="C317" s="208" t="s">
        <v>256</v>
      </c>
      <c r="D317" s="210">
        <v>54.72</v>
      </c>
      <c r="E317" s="211">
        <v>91229</v>
      </c>
      <c r="F317" s="211">
        <f t="shared" si="26"/>
        <v>4992051</v>
      </c>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2" customHeight="1" x14ac:dyDescent="0.2">
      <c r="A318" s="208" t="s">
        <v>718</v>
      </c>
      <c r="B318" s="209" t="s">
        <v>670</v>
      </c>
      <c r="C318" s="208" t="s">
        <v>264</v>
      </c>
      <c r="D318" s="210">
        <v>6</v>
      </c>
      <c r="E318" s="211">
        <v>3261</v>
      </c>
      <c r="F318" s="211">
        <f t="shared" si="26"/>
        <v>19566</v>
      </c>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2" customHeight="1" x14ac:dyDescent="0.2">
      <c r="A319" s="208" t="s">
        <v>719</v>
      </c>
      <c r="B319" s="209" t="s">
        <v>512</v>
      </c>
      <c r="C319" s="208" t="s">
        <v>264</v>
      </c>
      <c r="D319" s="210">
        <v>16</v>
      </c>
      <c r="E319" s="211">
        <v>1739</v>
      </c>
      <c r="F319" s="211">
        <f t="shared" si="26"/>
        <v>27824</v>
      </c>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2" customHeight="1" x14ac:dyDescent="0.2">
      <c r="A320" s="208" t="s">
        <v>720</v>
      </c>
      <c r="B320" s="209" t="s">
        <v>514</v>
      </c>
      <c r="C320" s="208" t="s">
        <v>259</v>
      </c>
      <c r="D320" s="210">
        <v>59.2</v>
      </c>
      <c r="E320" s="211">
        <v>314</v>
      </c>
      <c r="F320" s="211">
        <f t="shared" si="26"/>
        <v>18589</v>
      </c>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2" customHeight="1" x14ac:dyDescent="0.2">
      <c r="A321" s="208" t="s">
        <v>721</v>
      </c>
      <c r="B321" s="209" t="s">
        <v>676</v>
      </c>
      <c r="C321" s="208" t="s">
        <v>259</v>
      </c>
      <c r="D321" s="210">
        <v>29.6</v>
      </c>
      <c r="E321" s="211">
        <v>1763</v>
      </c>
      <c r="F321" s="211">
        <f t="shared" si="26"/>
        <v>52185</v>
      </c>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2" customHeight="1" x14ac:dyDescent="0.2">
      <c r="A322" s="208" t="s">
        <v>722</v>
      </c>
      <c r="B322" s="209" t="s">
        <v>678</v>
      </c>
      <c r="C322" s="208" t="s">
        <v>259</v>
      </c>
      <c r="D322" s="210">
        <v>29.6</v>
      </c>
      <c r="E322" s="211">
        <v>3833</v>
      </c>
      <c r="F322" s="211">
        <f t="shared" si="26"/>
        <v>113457</v>
      </c>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2" customHeight="1" x14ac:dyDescent="0.2">
      <c r="A323" s="208" t="s">
        <v>723</v>
      </c>
      <c r="B323" s="209" t="s">
        <v>724</v>
      </c>
      <c r="C323" s="208" t="s">
        <v>264</v>
      </c>
      <c r="D323" s="210">
        <v>16</v>
      </c>
      <c r="E323" s="211">
        <v>76413</v>
      </c>
      <c r="F323" s="211">
        <f t="shared" si="26"/>
        <v>1222608</v>
      </c>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2" customHeight="1" x14ac:dyDescent="0.2">
      <c r="A324" s="208" t="s">
        <v>725</v>
      </c>
      <c r="B324" s="209" t="s">
        <v>543</v>
      </c>
      <c r="C324" s="208" t="s">
        <v>264</v>
      </c>
      <c r="D324" s="210">
        <v>6</v>
      </c>
      <c r="E324" s="211">
        <v>85655</v>
      </c>
      <c r="F324" s="211">
        <f t="shared" si="26"/>
        <v>513930</v>
      </c>
      <c r="G324" s="224"/>
      <c r="H324" s="224"/>
      <c r="I324" s="224"/>
      <c r="J324" s="224"/>
      <c r="K324" s="224"/>
      <c r="L324" s="224"/>
      <c r="M324" s="224"/>
      <c r="N324" s="224"/>
      <c r="O324" s="224"/>
      <c r="P324" s="224"/>
      <c r="Q324" s="224"/>
      <c r="R324" s="224"/>
      <c r="S324" s="224"/>
      <c r="T324" s="224"/>
      <c r="U324" s="224"/>
      <c r="V324" s="224"/>
      <c r="W324" s="224"/>
      <c r="X324" s="224"/>
      <c r="Y324" s="224"/>
      <c r="Z324" s="224"/>
    </row>
    <row r="325" spans="1:26" ht="12" customHeight="1" x14ac:dyDescent="0.2">
      <c r="A325" s="208" t="s">
        <v>726</v>
      </c>
      <c r="B325" s="209" t="s">
        <v>483</v>
      </c>
      <c r="C325" s="208" t="s">
        <v>264</v>
      </c>
      <c r="D325" s="210">
        <v>6</v>
      </c>
      <c r="E325" s="211">
        <v>160724</v>
      </c>
      <c r="F325" s="211">
        <f t="shared" si="26"/>
        <v>964344</v>
      </c>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2" customHeight="1" x14ac:dyDescent="0.2">
      <c r="A326" s="208" t="s">
        <v>727</v>
      </c>
      <c r="B326" s="209" t="s">
        <v>712</v>
      </c>
      <c r="C326" s="208" t="s">
        <v>227</v>
      </c>
      <c r="D326" s="210">
        <v>131.88999999999999</v>
      </c>
      <c r="E326" s="211">
        <v>10435</v>
      </c>
      <c r="F326" s="211">
        <f t="shared" si="26"/>
        <v>1376272</v>
      </c>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2" customHeight="1" x14ac:dyDescent="0.2">
      <c r="A327" s="208" t="s">
        <v>728</v>
      </c>
      <c r="B327" s="209" t="s">
        <v>524</v>
      </c>
      <c r="C327" s="208" t="s">
        <v>525</v>
      </c>
      <c r="D327" s="210">
        <v>1</v>
      </c>
      <c r="E327" s="211">
        <v>120000</v>
      </c>
      <c r="F327" s="211">
        <f t="shared" si="26"/>
        <v>120000</v>
      </c>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2" customHeight="1" x14ac:dyDescent="0.2">
      <c r="A328" s="237"/>
      <c r="B328" s="238" t="s">
        <v>402</v>
      </c>
      <c r="C328" s="239"/>
      <c r="D328" s="240"/>
      <c r="E328" s="241"/>
      <c r="F328" s="241">
        <f>SUM(F104:F327)</f>
        <v>198977141</v>
      </c>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2" customHeight="1" x14ac:dyDescent="0.2">
      <c r="A329" s="199">
        <v>4</v>
      </c>
      <c r="B329" s="200" t="s">
        <v>729</v>
      </c>
      <c r="C329" s="201"/>
      <c r="D329" s="202"/>
      <c r="E329" s="203"/>
      <c r="F329" s="20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2" customHeight="1" x14ac:dyDescent="0.2">
      <c r="A330" s="204" t="s">
        <v>730</v>
      </c>
      <c r="B330" s="205" t="s">
        <v>731</v>
      </c>
      <c r="C330" s="204"/>
      <c r="D330" s="232"/>
      <c r="E330" s="213"/>
      <c r="F330" s="207"/>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2" customHeight="1" x14ac:dyDescent="0.2">
      <c r="A331" s="208" t="s">
        <v>732</v>
      </c>
      <c r="B331" s="209" t="s">
        <v>733</v>
      </c>
      <c r="C331" s="208" t="s">
        <v>264</v>
      </c>
      <c r="D331" s="210">
        <v>350</v>
      </c>
      <c r="E331" s="211">
        <v>10000</v>
      </c>
      <c r="F331" s="211">
        <f t="shared" ref="F331:F333" si="27">ROUND(E331*D331,0)</f>
        <v>3500000</v>
      </c>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2" customHeight="1" x14ac:dyDescent="0.2">
      <c r="A332" s="208" t="s">
        <v>734</v>
      </c>
      <c r="B332" s="242" t="s">
        <v>735</v>
      </c>
      <c r="C332" s="208" t="s">
        <v>264</v>
      </c>
      <c r="D332" s="220">
        <v>200</v>
      </c>
      <c r="E332" s="211">
        <v>3261</v>
      </c>
      <c r="F332" s="211">
        <f t="shared" si="27"/>
        <v>652200</v>
      </c>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2" customHeight="1" x14ac:dyDescent="0.2">
      <c r="A333" s="208" t="s">
        <v>736</v>
      </c>
      <c r="B333" s="243" t="s">
        <v>737</v>
      </c>
      <c r="C333" s="208" t="s">
        <v>264</v>
      </c>
      <c r="D333" s="220">
        <v>200</v>
      </c>
      <c r="E333" s="211">
        <v>38521</v>
      </c>
      <c r="F333" s="211">
        <f t="shared" si="27"/>
        <v>7704200</v>
      </c>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2" customHeight="1" x14ac:dyDescent="0.2">
      <c r="A334" s="204">
        <v>4.2</v>
      </c>
      <c r="B334" s="205" t="s">
        <v>493</v>
      </c>
      <c r="C334" s="204"/>
      <c r="D334" s="232"/>
      <c r="E334" s="213"/>
      <c r="F334" s="207"/>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2" customHeight="1" x14ac:dyDescent="0.2">
      <c r="A335" s="208" t="s">
        <v>738</v>
      </c>
      <c r="B335" s="243" t="s">
        <v>739</v>
      </c>
      <c r="C335" s="208" t="s">
        <v>256</v>
      </c>
      <c r="D335" s="210">
        <v>2668</v>
      </c>
      <c r="E335" s="211">
        <v>2337</v>
      </c>
      <c r="F335" s="211">
        <f t="shared" ref="F335:F339" si="28">ROUND(E335*D335,0)</f>
        <v>6235116</v>
      </c>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2" customHeight="1" x14ac:dyDescent="0.2">
      <c r="A336" s="208" t="s">
        <v>740</v>
      </c>
      <c r="B336" s="243" t="s">
        <v>741</v>
      </c>
      <c r="C336" s="208" t="s">
        <v>259</v>
      </c>
      <c r="D336" s="210">
        <v>320</v>
      </c>
      <c r="E336" s="211">
        <v>5372</v>
      </c>
      <c r="F336" s="211">
        <f t="shared" si="28"/>
        <v>1719040</v>
      </c>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2" customHeight="1" x14ac:dyDescent="0.2">
      <c r="A337" s="208" t="s">
        <v>742</v>
      </c>
      <c r="B337" s="243" t="s">
        <v>743</v>
      </c>
      <c r="C337" s="208" t="s">
        <v>256</v>
      </c>
      <c r="D337" s="210">
        <v>2668</v>
      </c>
      <c r="E337" s="211">
        <v>7398</v>
      </c>
      <c r="F337" s="211">
        <f t="shared" si="28"/>
        <v>19737864</v>
      </c>
      <c r="G337" s="224"/>
      <c r="H337" s="224"/>
      <c r="I337" s="224"/>
      <c r="J337" s="224"/>
      <c r="K337" s="224"/>
      <c r="L337" s="224"/>
      <c r="M337" s="224"/>
      <c r="N337" s="224"/>
      <c r="O337" s="224"/>
      <c r="P337" s="224"/>
      <c r="Q337" s="224"/>
      <c r="R337" s="224"/>
      <c r="S337" s="224"/>
      <c r="T337" s="224"/>
      <c r="U337" s="224"/>
      <c r="V337" s="224"/>
      <c r="W337" s="224"/>
      <c r="X337" s="224"/>
      <c r="Y337" s="224"/>
      <c r="Z337" s="224"/>
    </row>
    <row r="338" spans="1:26" ht="12" customHeight="1" x14ac:dyDescent="0.2">
      <c r="A338" s="208" t="s">
        <v>744</v>
      </c>
      <c r="B338" s="243" t="s">
        <v>745</v>
      </c>
      <c r="C338" s="208" t="s">
        <v>256</v>
      </c>
      <c r="D338" s="210">
        <v>532</v>
      </c>
      <c r="E338" s="211">
        <v>12075</v>
      </c>
      <c r="F338" s="211">
        <f t="shared" si="28"/>
        <v>6423900</v>
      </c>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2" customHeight="1" x14ac:dyDescent="0.2">
      <c r="A339" s="208" t="s">
        <v>746</v>
      </c>
      <c r="B339" s="243" t="s">
        <v>747</v>
      </c>
      <c r="C339" s="208" t="s">
        <v>259</v>
      </c>
      <c r="D339" s="210">
        <v>12960</v>
      </c>
      <c r="E339" s="211">
        <v>2937</v>
      </c>
      <c r="F339" s="211">
        <f t="shared" si="28"/>
        <v>38063520</v>
      </c>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2" customHeight="1" x14ac:dyDescent="0.2">
      <c r="A340" s="244"/>
      <c r="B340" s="238" t="s">
        <v>402</v>
      </c>
      <c r="C340" s="239"/>
      <c r="D340" s="239"/>
      <c r="E340" s="241"/>
      <c r="F340" s="241">
        <f>SUM(F330:F339)</f>
        <v>84035840</v>
      </c>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2" customHeight="1" x14ac:dyDescent="0.2">
      <c r="A341" s="199">
        <v>5</v>
      </c>
      <c r="B341" s="200" t="s">
        <v>748</v>
      </c>
      <c r="C341" s="201"/>
      <c r="D341" s="202"/>
      <c r="E341" s="203"/>
      <c r="F341" s="20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2" customHeight="1" x14ac:dyDescent="0.2">
      <c r="A342" s="204"/>
      <c r="B342" s="205" t="s">
        <v>749</v>
      </c>
      <c r="C342" s="204"/>
      <c r="D342" s="232"/>
      <c r="E342" s="213"/>
      <c r="F342" s="207"/>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2" customHeight="1" x14ac:dyDescent="0.2">
      <c r="A343" s="204">
        <v>5.0999999999999996</v>
      </c>
      <c r="B343" s="205" t="s">
        <v>750</v>
      </c>
      <c r="C343" s="204"/>
      <c r="D343" s="232"/>
      <c r="E343" s="213"/>
      <c r="F343" s="207"/>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2" customHeight="1" x14ac:dyDescent="0.2">
      <c r="A344" s="208" t="s">
        <v>751</v>
      </c>
      <c r="B344" s="209" t="s">
        <v>752</v>
      </c>
      <c r="C344" s="208" t="s">
        <v>256</v>
      </c>
      <c r="D344" s="210">
        <v>400</v>
      </c>
      <c r="E344" s="211">
        <v>6548</v>
      </c>
      <c r="F344" s="211">
        <f t="shared" ref="F344:F349" si="29">ROUND(E344*D344,0)</f>
        <v>2619200</v>
      </c>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2" customHeight="1" x14ac:dyDescent="0.2">
      <c r="A345" s="208" t="s">
        <v>753</v>
      </c>
      <c r="B345" s="209" t="s">
        <v>754</v>
      </c>
      <c r="C345" s="208" t="s">
        <v>525</v>
      </c>
      <c r="D345" s="210">
        <v>1</v>
      </c>
      <c r="E345" s="211">
        <v>110000</v>
      </c>
      <c r="F345" s="211">
        <f t="shared" si="29"/>
        <v>110000</v>
      </c>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2" customHeight="1" x14ac:dyDescent="0.2">
      <c r="A346" s="208" t="s">
        <v>755</v>
      </c>
      <c r="B346" s="209" t="s">
        <v>756</v>
      </c>
      <c r="C346" s="208" t="s">
        <v>264</v>
      </c>
      <c r="D346" s="210">
        <v>299</v>
      </c>
      <c r="E346" s="211">
        <v>37463</v>
      </c>
      <c r="F346" s="211">
        <f t="shared" si="29"/>
        <v>11201437</v>
      </c>
      <c r="G346" s="224"/>
      <c r="H346" s="224"/>
      <c r="I346" s="224"/>
      <c r="J346" s="224"/>
      <c r="K346" s="224"/>
      <c r="L346" s="224"/>
      <c r="M346" s="224"/>
      <c r="N346" s="224"/>
      <c r="O346" s="224"/>
      <c r="P346" s="224"/>
      <c r="Q346" s="224"/>
      <c r="R346" s="224"/>
      <c r="S346" s="224"/>
      <c r="T346" s="224"/>
      <c r="U346" s="224"/>
      <c r="V346" s="224"/>
      <c r="W346" s="224"/>
      <c r="X346" s="224"/>
      <c r="Y346" s="224"/>
      <c r="Z346" s="224"/>
    </row>
    <row r="347" spans="1:26" ht="12" customHeight="1" x14ac:dyDescent="0.2">
      <c r="A347" s="208" t="s">
        <v>757</v>
      </c>
      <c r="B347" s="209" t="s">
        <v>758</v>
      </c>
      <c r="C347" s="208" t="s">
        <v>264</v>
      </c>
      <c r="D347" s="210">
        <v>20</v>
      </c>
      <c r="E347" s="211">
        <v>28146</v>
      </c>
      <c r="F347" s="211">
        <f t="shared" si="29"/>
        <v>562920</v>
      </c>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2" customHeight="1" x14ac:dyDescent="0.2">
      <c r="A348" s="208" t="s">
        <v>759</v>
      </c>
      <c r="B348" s="209" t="s">
        <v>760</v>
      </c>
      <c r="C348" s="208" t="s">
        <v>259</v>
      </c>
      <c r="D348" s="210">
        <v>40</v>
      </c>
      <c r="E348" s="211">
        <v>63366</v>
      </c>
      <c r="F348" s="211">
        <f t="shared" si="29"/>
        <v>2534640</v>
      </c>
      <c r="G348" s="224"/>
      <c r="H348" s="224"/>
      <c r="I348" s="224"/>
      <c r="J348" s="224"/>
      <c r="K348" s="224"/>
      <c r="L348" s="224"/>
      <c r="M348" s="224"/>
      <c r="N348" s="224"/>
      <c r="O348" s="224"/>
      <c r="P348" s="224"/>
      <c r="Q348" s="224"/>
      <c r="R348" s="224"/>
      <c r="S348" s="224"/>
      <c r="T348" s="224"/>
      <c r="U348" s="224"/>
      <c r="V348" s="224"/>
      <c r="W348" s="224"/>
      <c r="X348" s="224"/>
      <c r="Y348" s="224"/>
      <c r="Z348" s="224"/>
    </row>
    <row r="349" spans="1:26" ht="12" customHeight="1" x14ac:dyDescent="0.2">
      <c r="A349" s="208" t="s">
        <v>761</v>
      </c>
      <c r="B349" s="209" t="s">
        <v>762</v>
      </c>
      <c r="C349" s="208" t="s">
        <v>256</v>
      </c>
      <c r="D349" s="210">
        <v>667.44</v>
      </c>
      <c r="E349" s="211">
        <v>10435</v>
      </c>
      <c r="F349" s="211">
        <f t="shared" si="29"/>
        <v>6964736</v>
      </c>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2" customHeight="1" x14ac:dyDescent="0.2">
      <c r="A350" s="204">
        <v>5.2</v>
      </c>
      <c r="B350" s="205" t="s">
        <v>763</v>
      </c>
      <c r="C350" s="204"/>
      <c r="D350" s="232"/>
      <c r="E350" s="213"/>
      <c r="F350" s="207"/>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2" customHeight="1" x14ac:dyDescent="0.2">
      <c r="A351" s="208" t="s">
        <v>764</v>
      </c>
      <c r="B351" s="209" t="s">
        <v>765</v>
      </c>
      <c r="C351" s="208" t="s">
        <v>256</v>
      </c>
      <c r="D351" s="210">
        <v>54.1</v>
      </c>
      <c r="E351" s="211">
        <v>7634</v>
      </c>
      <c r="F351" s="211">
        <f t="shared" ref="F351:F356" si="30">ROUND(E351*D351,0)</f>
        <v>412999</v>
      </c>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2" customHeight="1" x14ac:dyDescent="0.2">
      <c r="A352" s="208" t="s">
        <v>766</v>
      </c>
      <c r="B352" s="209" t="s">
        <v>767</v>
      </c>
      <c r="C352" s="208" t="s">
        <v>259</v>
      </c>
      <c r="D352" s="210">
        <v>4.6500000000000004</v>
      </c>
      <c r="E352" s="211">
        <v>8493</v>
      </c>
      <c r="F352" s="211">
        <f t="shared" si="30"/>
        <v>39492</v>
      </c>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2" customHeight="1" x14ac:dyDescent="0.2">
      <c r="A353" s="208" t="s">
        <v>768</v>
      </c>
      <c r="B353" s="209" t="s">
        <v>769</v>
      </c>
      <c r="C353" s="208" t="s">
        <v>259</v>
      </c>
      <c r="D353" s="210">
        <v>4.6500000000000004</v>
      </c>
      <c r="E353" s="211">
        <v>63051</v>
      </c>
      <c r="F353" s="211">
        <f t="shared" si="30"/>
        <v>293187</v>
      </c>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2" customHeight="1" x14ac:dyDescent="0.2">
      <c r="A354" s="208" t="s">
        <v>770</v>
      </c>
      <c r="B354" s="209" t="s">
        <v>771</v>
      </c>
      <c r="C354" s="208" t="s">
        <v>259</v>
      </c>
      <c r="D354" s="210">
        <v>21.85</v>
      </c>
      <c r="E354" s="211">
        <v>12844</v>
      </c>
      <c r="F354" s="211">
        <f t="shared" si="30"/>
        <v>280641</v>
      </c>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2" customHeight="1" x14ac:dyDescent="0.2">
      <c r="A355" s="208" t="s">
        <v>772</v>
      </c>
      <c r="B355" s="209" t="s">
        <v>773</v>
      </c>
      <c r="C355" s="208" t="s">
        <v>256</v>
      </c>
      <c r="D355" s="210">
        <v>98.910000000000011</v>
      </c>
      <c r="E355" s="211">
        <v>62814</v>
      </c>
      <c r="F355" s="211">
        <f t="shared" si="30"/>
        <v>6212933</v>
      </c>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2" customHeight="1" x14ac:dyDescent="0.2">
      <c r="A356" s="208" t="s">
        <v>774</v>
      </c>
      <c r="B356" s="209" t="s">
        <v>775</v>
      </c>
      <c r="C356" s="208" t="s">
        <v>256</v>
      </c>
      <c r="D356" s="210">
        <v>486.62</v>
      </c>
      <c r="E356" s="211">
        <v>12848</v>
      </c>
      <c r="F356" s="211">
        <f t="shared" si="30"/>
        <v>6252094</v>
      </c>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2" customHeight="1" x14ac:dyDescent="0.2">
      <c r="A357" s="204">
        <v>5.3</v>
      </c>
      <c r="B357" s="205" t="s">
        <v>776</v>
      </c>
      <c r="C357" s="204"/>
      <c r="D357" s="232"/>
      <c r="E357" s="213"/>
      <c r="F357" s="207"/>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2" customHeight="1" x14ac:dyDescent="0.2">
      <c r="A358" s="208" t="s">
        <v>777</v>
      </c>
      <c r="B358" s="209" t="s">
        <v>778</v>
      </c>
      <c r="C358" s="208" t="s">
        <v>256</v>
      </c>
      <c r="D358" s="210">
        <v>82.52</v>
      </c>
      <c r="E358" s="211">
        <v>20265</v>
      </c>
      <c r="F358" s="211">
        <f t="shared" ref="F358:F362" si="31">ROUND(E358*D358,0)</f>
        <v>1672268</v>
      </c>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2" customHeight="1" x14ac:dyDescent="0.2">
      <c r="A359" s="208" t="s">
        <v>779</v>
      </c>
      <c r="B359" s="209" t="s">
        <v>485</v>
      </c>
      <c r="C359" s="208" t="str">
        <f>+C358</f>
        <v>m2</v>
      </c>
      <c r="D359" s="210">
        <v>82.52</v>
      </c>
      <c r="E359" s="211">
        <v>45500</v>
      </c>
      <c r="F359" s="211">
        <f t="shared" si="31"/>
        <v>3754660</v>
      </c>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2" customHeight="1" x14ac:dyDescent="0.2">
      <c r="A360" s="208" t="s">
        <v>780</v>
      </c>
      <c r="B360" s="209" t="s">
        <v>483</v>
      </c>
      <c r="C360" s="208" t="s">
        <v>264</v>
      </c>
      <c r="D360" s="210">
        <v>12</v>
      </c>
      <c r="E360" s="211">
        <v>160724</v>
      </c>
      <c r="F360" s="211">
        <f t="shared" si="31"/>
        <v>1928688</v>
      </c>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2" customHeight="1" x14ac:dyDescent="0.2">
      <c r="A361" s="208" t="s">
        <v>781</v>
      </c>
      <c r="B361" s="209" t="s">
        <v>782</v>
      </c>
      <c r="C361" s="208" t="s">
        <v>259</v>
      </c>
      <c r="D361" s="210">
        <v>20</v>
      </c>
      <c r="E361" s="211">
        <v>63366</v>
      </c>
      <c r="F361" s="211">
        <f t="shared" si="31"/>
        <v>1267320</v>
      </c>
      <c r="G361" s="224"/>
      <c r="H361" s="224"/>
      <c r="I361" s="224"/>
      <c r="J361" s="224"/>
      <c r="K361" s="224"/>
      <c r="L361" s="224"/>
      <c r="M361" s="224"/>
      <c r="N361" s="224"/>
      <c r="O361" s="224"/>
      <c r="P361" s="224"/>
      <c r="Q361" s="224"/>
      <c r="R361" s="224"/>
      <c r="S361" s="224"/>
      <c r="T361" s="224"/>
      <c r="U361" s="224"/>
      <c r="V361" s="224"/>
      <c r="W361" s="224"/>
      <c r="X361" s="224"/>
      <c r="Y361" s="224"/>
      <c r="Z361" s="224"/>
    </row>
    <row r="362" spans="1:26" ht="12" customHeight="1" x14ac:dyDescent="0.2">
      <c r="A362" s="208" t="s">
        <v>783</v>
      </c>
      <c r="B362" s="209" t="s">
        <v>784</v>
      </c>
      <c r="C362" s="208" t="s">
        <v>256</v>
      </c>
      <c r="D362" s="210">
        <v>99.34</v>
      </c>
      <c r="E362" s="211">
        <v>10435</v>
      </c>
      <c r="F362" s="211">
        <f t="shared" si="31"/>
        <v>1036613</v>
      </c>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2" customHeight="1" x14ac:dyDescent="0.2">
      <c r="A363" s="204">
        <v>5.4</v>
      </c>
      <c r="B363" s="205" t="s">
        <v>785</v>
      </c>
      <c r="C363" s="204"/>
      <c r="D363" s="232"/>
      <c r="E363" s="213"/>
      <c r="F363" s="207"/>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2" customHeight="1" x14ac:dyDescent="0.2">
      <c r="A364" s="208" t="s">
        <v>786</v>
      </c>
      <c r="B364" s="209" t="s">
        <v>778</v>
      </c>
      <c r="C364" s="208" t="s">
        <v>256</v>
      </c>
      <c r="D364" s="210">
        <v>69.150000000000006</v>
      </c>
      <c r="E364" s="211">
        <v>20265</v>
      </c>
      <c r="F364" s="211">
        <f t="shared" ref="F364:F368" si="32">ROUND(E364*D364,0)</f>
        <v>1401325</v>
      </c>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2" customHeight="1" x14ac:dyDescent="0.2">
      <c r="A365" s="208" t="s">
        <v>787</v>
      </c>
      <c r="B365" s="209" t="s">
        <v>485</v>
      </c>
      <c r="C365" s="208" t="str">
        <f>+C364</f>
        <v>m2</v>
      </c>
      <c r="D365" s="210">
        <v>69.150000000000006</v>
      </c>
      <c r="E365" s="211">
        <v>45500</v>
      </c>
      <c r="F365" s="211">
        <f t="shared" si="32"/>
        <v>3146325</v>
      </c>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2" customHeight="1" x14ac:dyDescent="0.2">
      <c r="A366" s="208" t="s">
        <v>788</v>
      </c>
      <c r="B366" s="209" t="s">
        <v>483</v>
      </c>
      <c r="C366" s="208" t="s">
        <v>264</v>
      </c>
      <c r="D366" s="210">
        <v>12</v>
      </c>
      <c r="E366" s="211">
        <v>160724</v>
      </c>
      <c r="F366" s="211">
        <f t="shared" si="32"/>
        <v>1928688</v>
      </c>
      <c r="G366" s="224"/>
      <c r="H366" s="224"/>
      <c r="I366" s="224"/>
      <c r="J366" s="224"/>
      <c r="K366" s="224"/>
      <c r="L366" s="224"/>
      <c r="M366" s="224"/>
      <c r="N366" s="224"/>
      <c r="O366" s="224"/>
      <c r="P366" s="224"/>
      <c r="Q366" s="224"/>
      <c r="R366" s="224"/>
      <c r="S366" s="224"/>
      <c r="T366" s="224"/>
      <c r="U366" s="224"/>
      <c r="V366" s="224"/>
      <c r="W366" s="224"/>
      <c r="X366" s="224"/>
      <c r="Y366" s="224"/>
      <c r="Z366" s="224"/>
    </row>
    <row r="367" spans="1:26" ht="12" customHeight="1" x14ac:dyDescent="0.2">
      <c r="A367" s="208" t="s">
        <v>789</v>
      </c>
      <c r="B367" s="209" t="s">
        <v>782</v>
      </c>
      <c r="C367" s="208" t="s">
        <v>259</v>
      </c>
      <c r="D367" s="210">
        <v>20</v>
      </c>
      <c r="E367" s="211">
        <v>63366</v>
      </c>
      <c r="F367" s="211">
        <f t="shared" si="32"/>
        <v>1267320</v>
      </c>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2" customHeight="1" x14ac:dyDescent="0.2">
      <c r="A368" s="208" t="s">
        <v>790</v>
      </c>
      <c r="B368" s="209" t="s">
        <v>784</v>
      </c>
      <c r="C368" s="215" t="s">
        <v>256</v>
      </c>
      <c r="D368" s="245">
        <v>89.52</v>
      </c>
      <c r="E368" s="246">
        <v>10435</v>
      </c>
      <c r="F368" s="211">
        <f t="shared" si="32"/>
        <v>934141</v>
      </c>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2" customHeight="1" x14ac:dyDescent="0.2">
      <c r="A369" s="204"/>
      <c r="B369" s="205" t="s">
        <v>791</v>
      </c>
      <c r="C369" s="204"/>
      <c r="D369" s="232"/>
      <c r="E369" s="213"/>
      <c r="F369" s="207"/>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2" customHeight="1" x14ac:dyDescent="0.2">
      <c r="A370" s="204">
        <v>5.5</v>
      </c>
      <c r="B370" s="205" t="s">
        <v>792</v>
      </c>
      <c r="C370" s="204"/>
      <c r="D370" s="232"/>
      <c r="E370" s="213"/>
      <c r="F370" s="207"/>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2" customHeight="1" x14ac:dyDescent="0.2">
      <c r="A371" s="208" t="s">
        <v>793</v>
      </c>
      <c r="B371" s="209" t="s">
        <v>794</v>
      </c>
      <c r="C371" s="208" t="s">
        <v>795</v>
      </c>
      <c r="D371" s="210">
        <v>1.8</v>
      </c>
      <c r="E371" s="211">
        <v>10869</v>
      </c>
      <c r="F371" s="211">
        <f t="shared" ref="F371:F384" si="33">ROUND(E371*D371,0)</f>
        <v>19564</v>
      </c>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2" customHeight="1" x14ac:dyDescent="0.2">
      <c r="A372" s="208" t="s">
        <v>796</v>
      </c>
      <c r="B372" s="209" t="s">
        <v>797</v>
      </c>
      <c r="C372" s="208" t="s">
        <v>795</v>
      </c>
      <c r="D372" s="210">
        <v>0.4</v>
      </c>
      <c r="E372" s="211">
        <v>31353</v>
      </c>
      <c r="F372" s="211">
        <f t="shared" si="33"/>
        <v>12541</v>
      </c>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2" customHeight="1" x14ac:dyDescent="0.2">
      <c r="A373" s="208" t="s">
        <v>798</v>
      </c>
      <c r="B373" s="209" t="s">
        <v>799</v>
      </c>
      <c r="C373" s="208" t="s">
        <v>795</v>
      </c>
      <c r="D373" s="210">
        <v>1.4</v>
      </c>
      <c r="E373" s="211">
        <v>350802</v>
      </c>
      <c r="F373" s="211">
        <f t="shared" si="33"/>
        <v>491123</v>
      </c>
      <c r="G373" s="224"/>
      <c r="H373" s="224"/>
      <c r="I373" s="224"/>
      <c r="J373" s="224"/>
      <c r="K373" s="224"/>
      <c r="L373" s="224"/>
      <c r="M373" s="224"/>
      <c r="N373" s="224"/>
      <c r="O373" s="224"/>
      <c r="P373" s="224"/>
      <c r="Q373" s="224"/>
      <c r="R373" s="224"/>
      <c r="S373" s="224"/>
      <c r="T373" s="224"/>
      <c r="U373" s="224"/>
      <c r="V373" s="224"/>
      <c r="W373" s="224"/>
      <c r="X373" s="224"/>
      <c r="Y373" s="224"/>
      <c r="Z373" s="224"/>
    </row>
    <row r="374" spans="1:26" ht="12" customHeight="1" x14ac:dyDescent="0.2">
      <c r="A374" s="208" t="s">
        <v>800</v>
      </c>
      <c r="B374" s="209" t="s">
        <v>801</v>
      </c>
      <c r="C374" s="208" t="s">
        <v>256</v>
      </c>
      <c r="D374" s="210">
        <v>16</v>
      </c>
      <c r="E374" s="211">
        <v>78904</v>
      </c>
      <c r="F374" s="211">
        <f t="shared" si="33"/>
        <v>1262464</v>
      </c>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2" customHeight="1" x14ac:dyDescent="0.2">
      <c r="A375" s="208" t="s">
        <v>802</v>
      </c>
      <c r="B375" s="209" t="s">
        <v>803</v>
      </c>
      <c r="C375" s="208" t="s">
        <v>264</v>
      </c>
      <c r="D375" s="210">
        <v>3</v>
      </c>
      <c r="E375" s="211">
        <v>1575000</v>
      </c>
      <c r="F375" s="211">
        <f t="shared" si="33"/>
        <v>4725000</v>
      </c>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2" customHeight="1" x14ac:dyDescent="0.2">
      <c r="A376" s="208" t="s">
        <v>804</v>
      </c>
      <c r="B376" s="209" t="s">
        <v>805</v>
      </c>
      <c r="C376" s="208" t="s">
        <v>264</v>
      </c>
      <c r="D376" s="210">
        <v>5</v>
      </c>
      <c r="E376" s="211">
        <v>1250000</v>
      </c>
      <c r="F376" s="211">
        <f t="shared" si="33"/>
        <v>6250000</v>
      </c>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2" customHeight="1" x14ac:dyDescent="0.2">
      <c r="A377" s="208" t="s">
        <v>806</v>
      </c>
      <c r="B377" s="209" t="s">
        <v>807</v>
      </c>
      <c r="C377" s="208" t="s">
        <v>264</v>
      </c>
      <c r="D377" s="210">
        <v>6</v>
      </c>
      <c r="E377" s="211">
        <v>1150000</v>
      </c>
      <c r="F377" s="211">
        <f t="shared" si="33"/>
        <v>6900000</v>
      </c>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2" customHeight="1" x14ac:dyDescent="0.2">
      <c r="A378" s="208" t="s">
        <v>808</v>
      </c>
      <c r="B378" s="209" t="s">
        <v>809</v>
      </c>
      <c r="C378" s="208" t="s">
        <v>264</v>
      </c>
      <c r="D378" s="210">
        <v>1</v>
      </c>
      <c r="E378" s="211">
        <v>630000</v>
      </c>
      <c r="F378" s="211">
        <f t="shared" si="33"/>
        <v>630000</v>
      </c>
      <c r="G378" s="193"/>
      <c r="H378" s="218"/>
      <c r="I378" s="193"/>
      <c r="J378" s="193"/>
      <c r="K378" s="193"/>
      <c r="L378" s="193"/>
      <c r="M378" s="193"/>
      <c r="N378" s="193"/>
      <c r="O378" s="193"/>
      <c r="P378" s="193"/>
      <c r="Q378" s="193"/>
      <c r="R378" s="193"/>
      <c r="S378" s="193"/>
      <c r="T378" s="193"/>
      <c r="U378" s="193"/>
      <c r="V378" s="193"/>
      <c r="W378" s="193"/>
      <c r="X378" s="193"/>
      <c r="Y378" s="193"/>
      <c r="Z378" s="193"/>
    </row>
    <row r="379" spans="1:26" ht="12" customHeight="1" x14ac:dyDescent="0.2">
      <c r="A379" s="208" t="s">
        <v>810</v>
      </c>
      <c r="B379" s="209" t="s">
        <v>811</v>
      </c>
      <c r="C379" s="208" t="s">
        <v>264</v>
      </c>
      <c r="D379" s="210">
        <v>2</v>
      </c>
      <c r="E379" s="211">
        <v>2150000</v>
      </c>
      <c r="F379" s="211">
        <f t="shared" si="33"/>
        <v>4300000</v>
      </c>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2" customHeight="1" x14ac:dyDescent="0.2">
      <c r="A380" s="208" t="s">
        <v>812</v>
      </c>
      <c r="B380" s="209" t="s">
        <v>813</v>
      </c>
      <c r="C380" s="208" t="s">
        <v>256</v>
      </c>
      <c r="D380" s="210">
        <v>660</v>
      </c>
      <c r="E380" s="211">
        <v>12848</v>
      </c>
      <c r="F380" s="211">
        <f t="shared" si="33"/>
        <v>8479680</v>
      </c>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2" customHeight="1" x14ac:dyDescent="0.2">
      <c r="A381" s="208" t="s">
        <v>814</v>
      </c>
      <c r="B381" s="209" t="s">
        <v>815</v>
      </c>
      <c r="C381" s="208" t="s">
        <v>256</v>
      </c>
      <c r="D381" s="210">
        <v>282.52999999999997</v>
      </c>
      <c r="E381" s="211">
        <v>12848</v>
      </c>
      <c r="F381" s="211">
        <f t="shared" si="33"/>
        <v>3629945</v>
      </c>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2" customHeight="1" x14ac:dyDescent="0.2">
      <c r="A382" s="208" t="s">
        <v>816</v>
      </c>
      <c r="B382" s="209" t="s">
        <v>817</v>
      </c>
      <c r="C382" s="208" t="s">
        <v>256</v>
      </c>
      <c r="D382" s="210">
        <v>168</v>
      </c>
      <c r="E382" s="211">
        <v>10429</v>
      </c>
      <c r="F382" s="211">
        <f t="shared" si="33"/>
        <v>1752072</v>
      </c>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2" customHeight="1" x14ac:dyDescent="0.2">
      <c r="A383" s="208" t="s">
        <v>818</v>
      </c>
      <c r="B383" s="209" t="s">
        <v>819</v>
      </c>
      <c r="C383" s="208" t="s">
        <v>256</v>
      </c>
      <c r="D383" s="210">
        <v>12</v>
      </c>
      <c r="E383" s="211">
        <v>91862</v>
      </c>
      <c r="F383" s="211">
        <f t="shared" si="33"/>
        <v>1102344</v>
      </c>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2" customHeight="1" x14ac:dyDescent="0.2">
      <c r="A384" s="208" t="s">
        <v>820</v>
      </c>
      <c r="B384" s="209" t="s">
        <v>821</v>
      </c>
      <c r="C384" s="208" t="s">
        <v>264</v>
      </c>
      <c r="D384" s="214">
        <v>1</v>
      </c>
      <c r="E384" s="211">
        <v>737000.00000000012</v>
      </c>
      <c r="F384" s="211">
        <f t="shared" si="33"/>
        <v>737000</v>
      </c>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2" customHeight="1" x14ac:dyDescent="0.2">
      <c r="A385" s="204">
        <v>5.6</v>
      </c>
      <c r="B385" s="205" t="s">
        <v>822</v>
      </c>
      <c r="C385" s="204"/>
      <c r="D385" s="232"/>
      <c r="E385" s="213"/>
      <c r="F385" s="207"/>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2" customHeight="1" x14ac:dyDescent="0.2">
      <c r="A386" s="208" t="s">
        <v>823</v>
      </c>
      <c r="B386" s="209" t="s">
        <v>824</v>
      </c>
      <c r="C386" s="208" t="s">
        <v>256</v>
      </c>
      <c r="D386" s="210">
        <v>52.41</v>
      </c>
      <c r="E386" s="211">
        <v>7634</v>
      </c>
      <c r="F386" s="211">
        <f t="shared" ref="F386:F393" si="34">ROUND(E386*D386,0)</f>
        <v>400098</v>
      </c>
      <c r="G386" s="224"/>
      <c r="H386" s="224"/>
      <c r="I386" s="224"/>
      <c r="J386" s="224"/>
      <c r="K386" s="224"/>
      <c r="L386" s="224"/>
      <c r="M386" s="224"/>
      <c r="N386" s="224"/>
      <c r="O386" s="224"/>
      <c r="P386" s="224"/>
      <c r="Q386" s="224"/>
      <c r="R386" s="224"/>
      <c r="S386" s="224"/>
      <c r="T386" s="224"/>
      <c r="U386" s="224"/>
      <c r="V386" s="224"/>
      <c r="W386" s="224"/>
      <c r="X386" s="224"/>
      <c r="Y386" s="224"/>
      <c r="Z386" s="224"/>
    </row>
    <row r="387" spans="1:26" ht="12" customHeight="1" x14ac:dyDescent="0.2">
      <c r="A387" s="208" t="s">
        <v>825</v>
      </c>
      <c r="B387" s="209" t="s">
        <v>826</v>
      </c>
      <c r="C387" s="208" t="s">
        <v>256</v>
      </c>
      <c r="D387" s="210">
        <v>347.19</v>
      </c>
      <c r="E387" s="211">
        <v>10435</v>
      </c>
      <c r="F387" s="211">
        <f t="shared" si="34"/>
        <v>3622928</v>
      </c>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2" customHeight="1" x14ac:dyDescent="0.2">
      <c r="A388" s="208" t="s">
        <v>827</v>
      </c>
      <c r="B388" s="209" t="s">
        <v>828</v>
      </c>
      <c r="C388" s="208" t="s">
        <v>256</v>
      </c>
      <c r="D388" s="210">
        <v>349.14</v>
      </c>
      <c r="E388" s="211">
        <v>12848</v>
      </c>
      <c r="F388" s="211">
        <f t="shared" si="34"/>
        <v>4485751</v>
      </c>
      <c r="G388" s="193"/>
      <c r="H388" s="218"/>
      <c r="I388" s="193"/>
      <c r="J388" s="193"/>
      <c r="K388" s="193"/>
      <c r="L388" s="193"/>
      <c r="M388" s="193"/>
      <c r="N388" s="193"/>
      <c r="O388" s="193"/>
      <c r="P388" s="193"/>
      <c r="Q388" s="193"/>
      <c r="R388" s="193"/>
      <c r="S388" s="193"/>
      <c r="T388" s="193"/>
      <c r="U388" s="193"/>
      <c r="V388" s="193"/>
      <c r="W388" s="193"/>
      <c r="X388" s="193"/>
      <c r="Y388" s="193"/>
      <c r="Z388" s="193"/>
    </row>
    <row r="389" spans="1:26" ht="12" customHeight="1" x14ac:dyDescent="0.2">
      <c r="A389" s="208" t="s">
        <v>829</v>
      </c>
      <c r="B389" s="209" t="s">
        <v>752</v>
      </c>
      <c r="C389" s="208" t="s">
        <v>256</v>
      </c>
      <c r="D389" s="210">
        <v>156.35000000000002</v>
      </c>
      <c r="E389" s="211">
        <v>6548</v>
      </c>
      <c r="F389" s="211">
        <f t="shared" si="34"/>
        <v>1023780</v>
      </c>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2" customHeight="1" x14ac:dyDescent="0.2">
      <c r="A390" s="208" t="s">
        <v>830</v>
      </c>
      <c r="B390" s="209" t="s">
        <v>754</v>
      </c>
      <c r="C390" s="208" t="s">
        <v>525</v>
      </c>
      <c r="D390" s="210">
        <v>1</v>
      </c>
      <c r="E390" s="211">
        <v>110000</v>
      </c>
      <c r="F390" s="211">
        <f t="shared" si="34"/>
        <v>110000</v>
      </c>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2" customHeight="1" x14ac:dyDescent="0.2">
      <c r="A391" s="208" t="s">
        <v>831</v>
      </c>
      <c r="B391" s="209" t="s">
        <v>756</v>
      </c>
      <c r="C391" s="208" t="s">
        <v>264</v>
      </c>
      <c r="D391" s="210">
        <v>117</v>
      </c>
      <c r="E391" s="211">
        <v>37463</v>
      </c>
      <c r="F391" s="211">
        <f t="shared" si="34"/>
        <v>4383171</v>
      </c>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2" customHeight="1" x14ac:dyDescent="0.2">
      <c r="A392" s="208" t="s">
        <v>832</v>
      </c>
      <c r="B392" s="209" t="s">
        <v>758</v>
      </c>
      <c r="C392" s="208" t="s">
        <v>264</v>
      </c>
      <c r="D392" s="210">
        <v>15</v>
      </c>
      <c r="E392" s="211">
        <v>28146</v>
      </c>
      <c r="F392" s="211">
        <f t="shared" si="34"/>
        <v>422190</v>
      </c>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2" customHeight="1" x14ac:dyDescent="0.2">
      <c r="A393" s="208" t="s">
        <v>833</v>
      </c>
      <c r="B393" s="209" t="s">
        <v>760</v>
      </c>
      <c r="C393" s="208" t="s">
        <v>259</v>
      </c>
      <c r="D393" s="210">
        <v>37.299999999999997</v>
      </c>
      <c r="E393" s="211">
        <v>63366</v>
      </c>
      <c r="F393" s="211">
        <f t="shared" si="34"/>
        <v>2363552</v>
      </c>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2" customHeight="1" x14ac:dyDescent="0.2">
      <c r="A394" s="204">
        <v>5.7</v>
      </c>
      <c r="B394" s="205" t="s">
        <v>834</v>
      </c>
      <c r="C394" s="204"/>
      <c r="D394" s="232"/>
      <c r="E394" s="213"/>
      <c r="F394" s="207"/>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2" customHeight="1" x14ac:dyDescent="0.2">
      <c r="A395" s="208" t="s">
        <v>835</v>
      </c>
      <c r="B395" s="209" t="s">
        <v>836</v>
      </c>
      <c r="C395" s="208" t="s">
        <v>256</v>
      </c>
      <c r="D395" s="210">
        <v>82.539999999999992</v>
      </c>
      <c r="E395" s="211">
        <v>14019</v>
      </c>
      <c r="F395" s="211">
        <f t="shared" ref="F395:F402" si="35">ROUND(E395*D395,0)</f>
        <v>1157128</v>
      </c>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2" customHeight="1" x14ac:dyDescent="0.2">
      <c r="A396" s="208" t="s">
        <v>837</v>
      </c>
      <c r="B396" s="209" t="s">
        <v>666</v>
      </c>
      <c r="C396" s="208" t="s">
        <v>256</v>
      </c>
      <c r="D396" s="210">
        <v>82.539999999999992</v>
      </c>
      <c r="E396" s="211">
        <v>8106</v>
      </c>
      <c r="F396" s="211">
        <f t="shared" si="35"/>
        <v>669069</v>
      </c>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2" customHeight="1" x14ac:dyDescent="0.2">
      <c r="A397" s="208" t="s">
        <v>838</v>
      </c>
      <c r="B397" s="209" t="s">
        <v>839</v>
      </c>
      <c r="C397" s="208" t="s">
        <v>256</v>
      </c>
      <c r="D397" s="210">
        <v>82.539999999999992</v>
      </c>
      <c r="E397" s="211">
        <v>84019</v>
      </c>
      <c r="F397" s="211">
        <f t="shared" si="35"/>
        <v>6934928</v>
      </c>
      <c r="G397" s="224"/>
      <c r="H397" s="224"/>
      <c r="I397" s="224"/>
      <c r="J397" s="224"/>
      <c r="K397" s="224"/>
      <c r="L397" s="224"/>
      <c r="M397" s="224"/>
      <c r="N397" s="224"/>
      <c r="O397" s="224"/>
      <c r="P397" s="224"/>
      <c r="Q397" s="224"/>
      <c r="R397" s="224"/>
      <c r="S397" s="224"/>
      <c r="T397" s="224"/>
      <c r="U397" s="224"/>
      <c r="V397" s="224"/>
      <c r="W397" s="224"/>
      <c r="X397" s="224"/>
      <c r="Y397" s="224"/>
      <c r="Z397" s="224"/>
    </row>
    <row r="398" spans="1:26" ht="12" customHeight="1" x14ac:dyDescent="0.2">
      <c r="A398" s="208" t="s">
        <v>840</v>
      </c>
      <c r="B398" s="209" t="s">
        <v>841</v>
      </c>
      <c r="C398" s="208" t="s">
        <v>259</v>
      </c>
      <c r="D398" s="210">
        <v>62.379999999999995</v>
      </c>
      <c r="E398" s="211">
        <v>4418</v>
      </c>
      <c r="F398" s="211">
        <f t="shared" si="35"/>
        <v>275595</v>
      </c>
      <c r="G398" s="247"/>
      <c r="H398" s="225"/>
      <c r="I398" s="225"/>
      <c r="J398" s="225"/>
      <c r="K398" s="225"/>
      <c r="L398" s="225"/>
      <c r="M398" s="225"/>
      <c r="N398" s="225"/>
      <c r="O398" s="225"/>
      <c r="P398" s="225"/>
      <c r="Q398" s="225"/>
      <c r="R398" s="225"/>
      <c r="S398" s="225"/>
      <c r="T398" s="225"/>
      <c r="U398" s="225"/>
      <c r="V398" s="225"/>
      <c r="W398" s="225"/>
      <c r="X398" s="225"/>
      <c r="Y398" s="225"/>
      <c r="Z398" s="225"/>
    </row>
    <row r="399" spans="1:26" ht="12" customHeight="1" x14ac:dyDescent="0.2">
      <c r="A399" s="208" t="s">
        <v>842</v>
      </c>
      <c r="B399" s="209" t="s">
        <v>843</v>
      </c>
      <c r="C399" s="208" t="s">
        <v>259</v>
      </c>
      <c r="D399" s="210">
        <v>62.379999999999995</v>
      </c>
      <c r="E399" s="211">
        <v>17527</v>
      </c>
      <c r="F399" s="211">
        <f t="shared" si="35"/>
        <v>1093334</v>
      </c>
      <c r="G399" s="193"/>
      <c r="H399" s="218"/>
      <c r="I399" s="193"/>
      <c r="J399" s="193"/>
      <c r="K399" s="193"/>
      <c r="L399" s="193"/>
      <c r="M399" s="193"/>
      <c r="N399" s="193"/>
      <c r="O399" s="193"/>
      <c r="P399" s="193"/>
      <c r="Q399" s="193"/>
      <c r="R399" s="193"/>
      <c r="S399" s="193"/>
      <c r="T399" s="193"/>
      <c r="U399" s="193"/>
      <c r="V399" s="193"/>
      <c r="W399" s="193"/>
      <c r="X399" s="193"/>
      <c r="Y399" s="193"/>
      <c r="Z399" s="193"/>
    </row>
    <row r="400" spans="1:26" ht="12" customHeight="1" x14ac:dyDescent="0.2">
      <c r="A400" s="208" t="s">
        <v>844</v>
      </c>
      <c r="B400" s="209" t="s">
        <v>778</v>
      </c>
      <c r="C400" s="208" t="s">
        <v>256</v>
      </c>
      <c r="D400" s="210">
        <v>50.44</v>
      </c>
      <c r="E400" s="211">
        <v>20265</v>
      </c>
      <c r="F400" s="211">
        <f t="shared" si="35"/>
        <v>1022167</v>
      </c>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2" customHeight="1" x14ac:dyDescent="0.2">
      <c r="A401" s="208" t="s">
        <v>845</v>
      </c>
      <c r="B401" s="209" t="s">
        <v>485</v>
      </c>
      <c r="C401" s="208" t="str">
        <f>+C400</f>
        <v>m2</v>
      </c>
      <c r="D401" s="210">
        <v>50.44</v>
      </c>
      <c r="E401" s="211">
        <v>45500</v>
      </c>
      <c r="F401" s="211">
        <f t="shared" si="35"/>
        <v>2295020</v>
      </c>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2" customHeight="1" x14ac:dyDescent="0.2">
      <c r="A402" s="208" t="s">
        <v>846</v>
      </c>
      <c r="B402" s="209" t="s">
        <v>483</v>
      </c>
      <c r="C402" s="208" t="s">
        <v>264</v>
      </c>
      <c r="D402" s="210">
        <v>10</v>
      </c>
      <c r="E402" s="211">
        <v>160724</v>
      </c>
      <c r="F402" s="211">
        <f t="shared" si="35"/>
        <v>1607240</v>
      </c>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2" customHeight="1" x14ac:dyDescent="0.2">
      <c r="A403" s="204">
        <v>5.8</v>
      </c>
      <c r="B403" s="205" t="s">
        <v>847</v>
      </c>
      <c r="C403" s="204"/>
      <c r="D403" s="232"/>
      <c r="E403" s="213"/>
      <c r="F403" s="207"/>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2" customHeight="1" x14ac:dyDescent="0.2">
      <c r="A404" s="208" t="s">
        <v>848</v>
      </c>
      <c r="B404" s="209" t="s">
        <v>849</v>
      </c>
      <c r="C404" s="208" t="s">
        <v>256</v>
      </c>
      <c r="D404" s="210">
        <v>357.52</v>
      </c>
      <c r="E404" s="211">
        <v>20265</v>
      </c>
      <c r="F404" s="211">
        <f t="shared" ref="F404:F410" si="36">ROUND(E404*D404,0)</f>
        <v>7245143</v>
      </c>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2" customHeight="1" x14ac:dyDescent="0.2">
      <c r="A405" s="208" t="s">
        <v>850</v>
      </c>
      <c r="B405" s="209" t="s">
        <v>851</v>
      </c>
      <c r="C405" s="208" t="s">
        <v>256</v>
      </c>
      <c r="D405" s="210">
        <v>357.52</v>
      </c>
      <c r="E405" s="211">
        <v>45500</v>
      </c>
      <c r="F405" s="211">
        <f t="shared" si="36"/>
        <v>16267160</v>
      </c>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2" customHeight="1" x14ac:dyDescent="0.2">
      <c r="A406" s="208" t="s">
        <v>852</v>
      </c>
      <c r="B406" s="209" t="s">
        <v>853</v>
      </c>
      <c r="C406" s="208" t="s">
        <v>264</v>
      </c>
      <c r="D406" s="210">
        <v>31</v>
      </c>
      <c r="E406" s="211">
        <v>2174</v>
      </c>
      <c r="F406" s="211">
        <f t="shared" si="36"/>
        <v>67394</v>
      </c>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2" customHeight="1" x14ac:dyDescent="0.2">
      <c r="A407" s="208" t="s">
        <v>854</v>
      </c>
      <c r="B407" s="209" t="s">
        <v>855</v>
      </c>
      <c r="C407" s="208" t="s">
        <v>264</v>
      </c>
      <c r="D407" s="210">
        <v>31</v>
      </c>
      <c r="E407" s="211">
        <v>4348</v>
      </c>
      <c r="F407" s="211">
        <f t="shared" si="36"/>
        <v>134788</v>
      </c>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2" customHeight="1" x14ac:dyDescent="0.2">
      <c r="A408" s="208" t="s">
        <v>856</v>
      </c>
      <c r="B408" s="209" t="s">
        <v>857</v>
      </c>
      <c r="C408" s="208" t="s">
        <v>259</v>
      </c>
      <c r="D408" s="210">
        <v>45</v>
      </c>
      <c r="E408" s="211">
        <v>63366</v>
      </c>
      <c r="F408" s="211">
        <f t="shared" si="36"/>
        <v>2851470</v>
      </c>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2" customHeight="1" x14ac:dyDescent="0.2">
      <c r="A409" s="208" t="s">
        <v>858</v>
      </c>
      <c r="B409" s="209" t="s">
        <v>859</v>
      </c>
      <c r="C409" s="208" t="s">
        <v>259</v>
      </c>
      <c r="D409" s="210">
        <v>12</v>
      </c>
      <c r="E409" s="211">
        <v>34334</v>
      </c>
      <c r="F409" s="211">
        <f t="shared" si="36"/>
        <v>412008</v>
      </c>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2" customHeight="1" x14ac:dyDescent="0.2">
      <c r="A410" s="208" t="s">
        <v>860</v>
      </c>
      <c r="B410" s="209" t="s">
        <v>861</v>
      </c>
      <c r="C410" s="208" t="s">
        <v>259</v>
      </c>
      <c r="D410" s="210">
        <v>57</v>
      </c>
      <c r="E410" s="211">
        <v>7901</v>
      </c>
      <c r="F410" s="211">
        <f t="shared" si="36"/>
        <v>450357</v>
      </c>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2" customHeight="1" x14ac:dyDescent="0.2">
      <c r="A411" s="204"/>
      <c r="B411" s="205" t="s">
        <v>862</v>
      </c>
      <c r="C411" s="204"/>
      <c r="D411" s="232"/>
      <c r="E411" s="213"/>
      <c r="F411" s="207"/>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2" customHeight="1" x14ac:dyDescent="0.2">
      <c r="A412" s="204">
        <v>5.9</v>
      </c>
      <c r="B412" s="205" t="s">
        <v>253</v>
      </c>
      <c r="C412" s="204"/>
      <c r="D412" s="232"/>
      <c r="E412" s="213"/>
      <c r="F412" s="207"/>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2" customHeight="1" x14ac:dyDescent="0.2">
      <c r="A413" s="208" t="s">
        <v>863</v>
      </c>
      <c r="B413" s="209" t="s">
        <v>864</v>
      </c>
      <c r="C413" s="208" t="s">
        <v>256</v>
      </c>
      <c r="D413" s="210">
        <v>150</v>
      </c>
      <c r="E413" s="211">
        <v>7826</v>
      </c>
      <c r="F413" s="211">
        <f t="shared" ref="F413:F417" si="37">ROUND(E413*D413,0)</f>
        <v>1173900</v>
      </c>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2" customHeight="1" x14ac:dyDescent="0.2">
      <c r="A414" s="208" t="s">
        <v>865</v>
      </c>
      <c r="B414" s="209" t="s">
        <v>866</v>
      </c>
      <c r="C414" s="208" t="s">
        <v>256</v>
      </c>
      <c r="D414" s="210">
        <v>38</v>
      </c>
      <c r="E414" s="211">
        <v>26715</v>
      </c>
      <c r="F414" s="211">
        <f t="shared" si="37"/>
        <v>1015170</v>
      </c>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2" customHeight="1" x14ac:dyDescent="0.2">
      <c r="A415" s="208" t="s">
        <v>867</v>
      </c>
      <c r="B415" s="209" t="s">
        <v>443</v>
      </c>
      <c r="C415" s="208" t="s">
        <v>264</v>
      </c>
      <c r="D415" s="210">
        <v>22</v>
      </c>
      <c r="E415" s="211">
        <v>21908</v>
      </c>
      <c r="F415" s="211">
        <f t="shared" si="37"/>
        <v>481976</v>
      </c>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2" customHeight="1" x14ac:dyDescent="0.2">
      <c r="A416" s="208" t="s">
        <v>868</v>
      </c>
      <c r="B416" s="209" t="s">
        <v>869</v>
      </c>
      <c r="C416" s="208" t="s">
        <v>259</v>
      </c>
      <c r="D416" s="210">
        <v>120</v>
      </c>
      <c r="E416" s="211">
        <v>3833</v>
      </c>
      <c r="F416" s="211">
        <f t="shared" si="37"/>
        <v>459960</v>
      </c>
      <c r="G416" s="224"/>
      <c r="H416" s="224"/>
      <c r="I416" s="224"/>
      <c r="J416" s="224"/>
      <c r="K416" s="224"/>
      <c r="L416" s="224"/>
      <c r="M416" s="224"/>
      <c r="N416" s="224"/>
      <c r="O416" s="224"/>
      <c r="P416" s="224"/>
      <c r="Q416" s="224"/>
      <c r="R416" s="224"/>
      <c r="S416" s="224"/>
      <c r="T416" s="224"/>
      <c r="U416" s="224"/>
      <c r="V416" s="224"/>
      <c r="W416" s="224"/>
      <c r="X416" s="224"/>
      <c r="Y416" s="224"/>
      <c r="Z416" s="224"/>
    </row>
    <row r="417" spans="1:26" ht="12" customHeight="1" x14ac:dyDescent="0.2">
      <c r="A417" s="208" t="s">
        <v>870</v>
      </c>
      <c r="B417" s="209" t="s">
        <v>871</v>
      </c>
      <c r="C417" s="208" t="s">
        <v>259</v>
      </c>
      <c r="D417" s="210">
        <v>120</v>
      </c>
      <c r="E417" s="211">
        <v>7246</v>
      </c>
      <c r="F417" s="211">
        <f t="shared" si="37"/>
        <v>869520</v>
      </c>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2" customHeight="1" x14ac:dyDescent="0.2">
      <c r="A418" s="248">
        <v>5.0999999999999996</v>
      </c>
      <c r="B418" s="205" t="s">
        <v>872</v>
      </c>
      <c r="C418" s="204"/>
      <c r="D418" s="232"/>
      <c r="E418" s="213"/>
      <c r="F418" s="207"/>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2" customHeight="1" x14ac:dyDescent="0.2">
      <c r="A419" s="219" t="s">
        <v>873</v>
      </c>
      <c r="B419" s="209" t="s">
        <v>456</v>
      </c>
      <c r="C419" s="208" t="s">
        <v>259</v>
      </c>
      <c r="D419" s="210">
        <v>24</v>
      </c>
      <c r="E419" s="211">
        <v>30270</v>
      </c>
      <c r="F419" s="211">
        <f t="shared" ref="F419:F425" si="38">ROUND(E419*D419,0)</f>
        <v>726480</v>
      </c>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2" customHeight="1" x14ac:dyDescent="0.2">
      <c r="A420" s="219" t="s">
        <v>874</v>
      </c>
      <c r="B420" s="209" t="s">
        <v>458</v>
      </c>
      <c r="C420" s="208" t="s">
        <v>259</v>
      </c>
      <c r="D420" s="210">
        <v>10</v>
      </c>
      <c r="E420" s="211">
        <v>19521</v>
      </c>
      <c r="F420" s="211">
        <f t="shared" si="38"/>
        <v>195210</v>
      </c>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2" customHeight="1" x14ac:dyDescent="0.2">
      <c r="A421" s="219" t="s">
        <v>875</v>
      </c>
      <c r="B421" s="209" t="s">
        <v>460</v>
      </c>
      <c r="C421" s="208" t="s">
        <v>259</v>
      </c>
      <c r="D421" s="210">
        <v>24</v>
      </c>
      <c r="E421" s="211">
        <v>17791</v>
      </c>
      <c r="F421" s="211">
        <f t="shared" si="38"/>
        <v>426984</v>
      </c>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2" customHeight="1" x14ac:dyDescent="0.2">
      <c r="A422" s="219" t="s">
        <v>876</v>
      </c>
      <c r="B422" s="209" t="s">
        <v>378</v>
      </c>
      <c r="C422" s="208" t="s">
        <v>264</v>
      </c>
      <c r="D422" s="210">
        <v>10</v>
      </c>
      <c r="E422" s="211">
        <v>65335</v>
      </c>
      <c r="F422" s="211">
        <f t="shared" si="38"/>
        <v>653350</v>
      </c>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2" customHeight="1" x14ac:dyDescent="0.2">
      <c r="A423" s="219" t="s">
        <v>877</v>
      </c>
      <c r="B423" s="209" t="s">
        <v>376</v>
      </c>
      <c r="C423" s="208" t="s">
        <v>264</v>
      </c>
      <c r="D423" s="210">
        <v>2</v>
      </c>
      <c r="E423" s="211">
        <v>71876</v>
      </c>
      <c r="F423" s="211">
        <f t="shared" si="38"/>
        <v>143752</v>
      </c>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2" customHeight="1" x14ac:dyDescent="0.2">
      <c r="A424" s="219" t="s">
        <v>878</v>
      </c>
      <c r="B424" s="209" t="s">
        <v>374</v>
      </c>
      <c r="C424" s="208" t="s">
        <v>264</v>
      </c>
      <c r="D424" s="210">
        <v>10</v>
      </c>
      <c r="E424" s="211">
        <v>78673</v>
      </c>
      <c r="F424" s="211">
        <f t="shared" si="38"/>
        <v>786730</v>
      </c>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2" customHeight="1" x14ac:dyDescent="0.2">
      <c r="A425" s="219" t="s">
        <v>879</v>
      </c>
      <c r="B425" s="209" t="s">
        <v>469</v>
      </c>
      <c r="C425" s="208" t="s">
        <v>264</v>
      </c>
      <c r="D425" s="210">
        <v>2</v>
      </c>
      <c r="E425" s="211">
        <v>10132</v>
      </c>
      <c r="F425" s="211">
        <f t="shared" si="38"/>
        <v>20264</v>
      </c>
      <c r="G425" s="224"/>
      <c r="H425" s="224"/>
      <c r="I425" s="224"/>
      <c r="J425" s="224"/>
      <c r="K425" s="224"/>
      <c r="L425" s="224"/>
      <c r="M425" s="224"/>
      <c r="N425" s="224"/>
      <c r="O425" s="224"/>
      <c r="P425" s="224"/>
      <c r="Q425" s="224"/>
      <c r="R425" s="224"/>
      <c r="S425" s="224"/>
      <c r="T425" s="224"/>
      <c r="U425" s="224"/>
      <c r="V425" s="224"/>
      <c r="W425" s="224"/>
      <c r="X425" s="224"/>
      <c r="Y425" s="224"/>
      <c r="Z425" s="224"/>
    </row>
    <row r="426" spans="1:26" ht="12" customHeight="1" x14ac:dyDescent="0.2">
      <c r="A426" s="248">
        <v>5.1100000000000003</v>
      </c>
      <c r="B426" s="205" t="s">
        <v>880</v>
      </c>
      <c r="C426" s="204"/>
      <c r="D426" s="232"/>
      <c r="E426" s="213"/>
      <c r="F426" s="207"/>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2" customHeight="1" x14ac:dyDescent="0.2">
      <c r="A427" s="219" t="s">
        <v>881</v>
      </c>
      <c r="B427" s="209" t="s">
        <v>882</v>
      </c>
      <c r="C427" s="208" t="s">
        <v>259</v>
      </c>
      <c r="D427" s="210">
        <v>70</v>
      </c>
      <c r="E427" s="211">
        <v>5462</v>
      </c>
      <c r="F427" s="211">
        <f t="shared" ref="F427:F429" si="39">ROUND(E427*D427,0)</f>
        <v>382340</v>
      </c>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2" customHeight="1" x14ac:dyDescent="0.2">
      <c r="A428" s="219" t="s">
        <v>883</v>
      </c>
      <c r="B428" s="209" t="s">
        <v>382</v>
      </c>
      <c r="C428" s="208" t="s">
        <v>264</v>
      </c>
      <c r="D428" s="210">
        <v>24</v>
      </c>
      <c r="E428" s="211">
        <v>46871</v>
      </c>
      <c r="F428" s="211">
        <f t="shared" si="39"/>
        <v>1124904</v>
      </c>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2" customHeight="1" x14ac:dyDescent="0.2">
      <c r="A429" s="219" t="s">
        <v>884</v>
      </c>
      <c r="B429" s="209" t="s">
        <v>885</v>
      </c>
      <c r="C429" s="208" t="s">
        <v>264</v>
      </c>
      <c r="D429" s="210">
        <v>6</v>
      </c>
      <c r="E429" s="211">
        <v>60112</v>
      </c>
      <c r="F429" s="211">
        <f t="shared" si="39"/>
        <v>360672</v>
      </c>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2" customHeight="1" x14ac:dyDescent="0.2">
      <c r="A430" s="248">
        <v>5.12</v>
      </c>
      <c r="B430" s="205" t="s">
        <v>886</v>
      </c>
      <c r="C430" s="204"/>
      <c r="D430" s="232"/>
      <c r="E430" s="213"/>
      <c r="F430" s="207"/>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2" customHeight="1" x14ac:dyDescent="0.2">
      <c r="A431" s="219" t="s">
        <v>887</v>
      </c>
      <c r="B431" s="209" t="s">
        <v>449</v>
      </c>
      <c r="C431" s="208" t="s">
        <v>264</v>
      </c>
      <c r="D431" s="210">
        <v>2</v>
      </c>
      <c r="E431" s="211">
        <v>1739</v>
      </c>
      <c r="F431" s="211">
        <f t="shared" ref="F431:F434" si="40">ROUND(E431*D431,0)</f>
        <v>3478</v>
      </c>
      <c r="G431" s="193"/>
      <c r="H431" s="218"/>
      <c r="I431" s="193"/>
      <c r="J431" s="193"/>
      <c r="K431" s="193"/>
      <c r="L431" s="193"/>
      <c r="M431" s="193"/>
      <c r="N431" s="193"/>
      <c r="O431" s="193"/>
      <c r="P431" s="193"/>
      <c r="Q431" s="193"/>
      <c r="R431" s="193"/>
      <c r="S431" s="193"/>
      <c r="T431" s="193"/>
      <c r="U431" s="193"/>
      <c r="V431" s="193"/>
      <c r="W431" s="193"/>
      <c r="X431" s="193"/>
      <c r="Y431" s="193"/>
      <c r="Z431" s="193"/>
    </row>
    <row r="432" spans="1:26" ht="12" customHeight="1" x14ac:dyDescent="0.2">
      <c r="A432" s="219" t="s">
        <v>888</v>
      </c>
      <c r="B432" s="209" t="s">
        <v>451</v>
      </c>
      <c r="C432" s="208" t="s">
        <v>259</v>
      </c>
      <c r="D432" s="210">
        <v>40</v>
      </c>
      <c r="E432" s="211">
        <v>314</v>
      </c>
      <c r="F432" s="211">
        <f t="shared" si="40"/>
        <v>12560</v>
      </c>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2" customHeight="1" x14ac:dyDescent="0.2">
      <c r="A433" s="219" t="s">
        <v>889</v>
      </c>
      <c r="B433" s="209" t="s">
        <v>890</v>
      </c>
      <c r="C433" s="208" t="s">
        <v>259</v>
      </c>
      <c r="D433" s="210">
        <v>20</v>
      </c>
      <c r="E433" s="211">
        <v>1763</v>
      </c>
      <c r="F433" s="211">
        <f t="shared" si="40"/>
        <v>35260</v>
      </c>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2" customHeight="1" x14ac:dyDescent="0.2">
      <c r="A434" s="219" t="s">
        <v>891</v>
      </c>
      <c r="B434" s="209" t="s">
        <v>479</v>
      </c>
      <c r="C434" s="208" t="s">
        <v>264</v>
      </c>
      <c r="D434" s="210">
        <v>2</v>
      </c>
      <c r="E434" s="211">
        <v>76413</v>
      </c>
      <c r="F434" s="211">
        <f t="shared" si="40"/>
        <v>152826</v>
      </c>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2" customHeight="1" x14ac:dyDescent="0.2">
      <c r="A435" s="248">
        <v>5.13</v>
      </c>
      <c r="B435" s="205" t="s">
        <v>206</v>
      </c>
      <c r="C435" s="204"/>
      <c r="D435" s="232"/>
      <c r="E435" s="213"/>
      <c r="F435" s="207"/>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2" customHeight="1" x14ac:dyDescent="0.2">
      <c r="A436" s="219" t="s">
        <v>892</v>
      </c>
      <c r="B436" s="209" t="s">
        <v>477</v>
      </c>
      <c r="C436" s="208" t="s">
        <v>264</v>
      </c>
      <c r="D436" s="210">
        <v>10</v>
      </c>
      <c r="E436" s="211">
        <v>174353</v>
      </c>
      <c r="F436" s="211">
        <f t="shared" ref="F436:F438" si="41">ROUND(E436*D436,0)</f>
        <v>1743530</v>
      </c>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2" customHeight="1" x14ac:dyDescent="0.2">
      <c r="A437" s="219" t="s">
        <v>893</v>
      </c>
      <c r="B437" s="209" t="s">
        <v>894</v>
      </c>
      <c r="C437" s="208" t="s">
        <v>264</v>
      </c>
      <c r="D437" s="210">
        <v>10</v>
      </c>
      <c r="E437" s="211">
        <v>281870</v>
      </c>
      <c r="F437" s="211">
        <f t="shared" si="41"/>
        <v>2818700</v>
      </c>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2" customHeight="1" x14ac:dyDescent="0.2">
      <c r="A438" s="219" t="s">
        <v>895</v>
      </c>
      <c r="B438" s="209" t="s">
        <v>473</v>
      </c>
      <c r="C438" s="208" t="s">
        <v>264</v>
      </c>
      <c r="D438" s="210">
        <v>2</v>
      </c>
      <c r="E438" s="211">
        <v>142916</v>
      </c>
      <c r="F438" s="211">
        <f t="shared" si="41"/>
        <v>285832</v>
      </c>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2" customHeight="1" x14ac:dyDescent="0.2">
      <c r="A439" s="248">
        <v>5.14</v>
      </c>
      <c r="B439" s="205" t="s">
        <v>896</v>
      </c>
      <c r="C439" s="204"/>
      <c r="D439" s="232"/>
      <c r="E439" s="213"/>
      <c r="F439" s="207"/>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2" customHeight="1" x14ac:dyDescent="0.2">
      <c r="A440" s="219" t="s">
        <v>897</v>
      </c>
      <c r="B440" s="209" t="s">
        <v>898</v>
      </c>
      <c r="C440" s="208" t="s">
        <v>256</v>
      </c>
      <c r="D440" s="210">
        <v>150</v>
      </c>
      <c r="E440" s="211">
        <v>56708</v>
      </c>
      <c r="F440" s="211">
        <f t="shared" ref="F440:F443" si="42">ROUND(E440*D440,0)</f>
        <v>8506200</v>
      </c>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2" customHeight="1" x14ac:dyDescent="0.2">
      <c r="A441" s="219" t="s">
        <v>899</v>
      </c>
      <c r="B441" s="209" t="s">
        <v>487</v>
      </c>
      <c r="C441" s="208" t="s">
        <v>256</v>
      </c>
      <c r="D441" s="210">
        <v>28.55</v>
      </c>
      <c r="E441" s="211">
        <v>24082</v>
      </c>
      <c r="F441" s="211">
        <f t="shared" si="42"/>
        <v>687541</v>
      </c>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2" customHeight="1" x14ac:dyDescent="0.2">
      <c r="A442" s="219" t="s">
        <v>900</v>
      </c>
      <c r="B442" s="209" t="s">
        <v>490</v>
      </c>
      <c r="C442" s="208" t="s">
        <v>256</v>
      </c>
      <c r="D442" s="210">
        <v>100</v>
      </c>
      <c r="E442" s="211">
        <v>10435</v>
      </c>
      <c r="F442" s="211">
        <f t="shared" si="42"/>
        <v>1043500</v>
      </c>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2" customHeight="1" x14ac:dyDescent="0.2">
      <c r="A443" s="219" t="s">
        <v>901</v>
      </c>
      <c r="B443" s="209" t="s">
        <v>902</v>
      </c>
      <c r="C443" s="208" t="s">
        <v>264</v>
      </c>
      <c r="D443" s="210">
        <v>10</v>
      </c>
      <c r="E443" s="211">
        <v>1545500</v>
      </c>
      <c r="F443" s="211">
        <f t="shared" si="42"/>
        <v>15455000</v>
      </c>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2" customHeight="1" x14ac:dyDescent="0.2">
      <c r="A444" s="249"/>
      <c r="B444" s="238" t="s">
        <v>402</v>
      </c>
      <c r="C444" s="250"/>
      <c r="D444" s="251"/>
      <c r="E444" s="252"/>
      <c r="F444" s="241">
        <f>SUM(F344:F443)</f>
        <v>194973270</v>
      </c>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2" customHeight="1" x14ac:dyDescent="0.2">
      <c r="A445" s="199">
        <v>6</v>
      </c>
      <c r="B445" s="200" t="s">
        <v>903</v>
      </c>
      <c r="C445" s="201"/>
      <c r="D445" s="202"/>
      <c r="E445" s="203"/>
      <c r="F445" s="20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2" customHeight="1" x14ac:dyDescent="0.2">
      <c r="A446" s="253">
        <v>6.1</v>
      </c>
      <c r="B446" s="205" t="s">
        <v>904</v>
      </c>
      <c r="C446" s="204"/>
      <c r="D446" s="232"/>
      <c r="E446" s="213"/>
      <c r="F446" s="207"/>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2" customHeight="1" x14ac:dyDescent="0.2">
      <c r="A447" s="208" t="s">
        <v>905</v>
      </c>
      <c r="B447" s="254" t="s">
        <v>906</v>
      </c>
      <c r="C447" s="208" t="s">
        <v>256</v>
      </c>
      <c r="D447" s="210">
        <v>1325.68</v>
      </c>
      <c r="E447" s="211">
        <v>10435</v>
      </c>
      <c r="F447" s="211">
        <f t="shared" ref="F447:F449" si="43">ROUND(E447*D447,0)</f>
        <v>13833471</v>
      </c>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2" customHeight="1" x14ac:dyDescent="0.2">
      <c r="A448" s="208" t="s">
        <v>907</v>
      </c>
      <c r="B448" s="254" t="s">
        <v>908</v>
      </c>
      <c r="C448" s="208" t="s">
        <v>256</v>
      </c>
      <c r="D448" s="210">
        <v>68.73</v>
      </c>
      <c r="E448" s="211">
        <v>13206</v>
      </c>
      <c r="F448" s="211">
        <f t="shared" si="43"/>
        <v>907648</v>
      </c>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2" customHeight="1" x14ac:dyDescent="0.2">
      <c r="A449" s="208" t="s">
        <v>909</v>
      </c>
      <c r="B449" s="254" t="s">
        <v>910</v>
      </c>
      <c r="C449" s="208" t="s">
        <v>259</v>
      </c>
      <c r="D449" s="210">
        <v>6.7500000000000018</v>
      </c>
      <c r="E449" s="211">
        <v>12844</v>
      </c>
      <c r="F449" s="211">
        <f t="shared" si="43"/>
        <v>86697</v>
      </c>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2" customHeight="1" x14ac:dyDescent="0.2">
      <c r="A450" s="204">
        <v>6.2</v>
      </c>
      <c r="B450" s="205" t="s">
        <v>911</v>
      </c>
      <c r="C450" s="204"/>
      <c r="D450" s="212"/>
      <c r="E450" s="213"/>
      <c r="F450" s="213"/>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2" customHeight="1" x14ac:dyDescent="0.2">
      <c r="A451" s="208" t="s">
        <v>912</v>
      </c>
      <c r="B451" s="254" t="s">
        <v>906</v>
      </c>
      <c r="C451" s="208" t="s">
        <v>256</v>
      </c>
      <c r="D451" s="210">
        <v>1585.16</v>
      </c>
      <c r="E451" s="211">
        <v>10435</v>
      </c>
      <c r="F451" s="211">
        <f t="shared" ref="F451:F453" si="44">ROUND(E451*D451,0)</f>
        <v>16541145</v>
      </c>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2" customHeight="1" x14ac:dyDescent="0.2">
      <c r="A452" s="208" t="s">
        <v>913</v>
      </c>
      <c r="B452" s="254" t="s">
        <v>908</v>
      </c>
      <c r="C452" s="208" t="s">
        <v>256</v>
      </c>
      <c r="D452" s="210">
        <v>96.12</v>
      </c>
      <c r="E452" s="211">
        <v>13206</v>
      </c>
      <c r="F452" s="211">
        <f t="shared" si="44"/>
        <v>1269361</v>
      </c>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2" customHeight="1" x14ac:dyDescent="0.2">
      <c r="A453" s="208" t="s">
        <v>914</v>
      </c>
      <c r="B453" s="254" t="s">
        <v>915</v>
      </c>
      <c r="C453" s="208" t="s">
        <v>256</v>
      </c>
      <c r="D453" s="210">
        <v>19.79</v>
      </c>
      <c r="E453" s="211">
        <v>17810</v>
      </c>
      <c r="F453" s="211">
        <f t="shared" si="44"/>
        <v>352460</v>
      </c>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2" customHeight="1" x14ac:dyDescent="0.2">
      <c r="A454" s="204">
        <v>6.3</v>
      </c>
      <c r="B454" s="205" t="s">
        <v>916</v>
      </c>
      <c r="C454" s="204"/>
      <c r="D454" s="212"/>
      <c r="E454" s="213"/>
      <c r="F454" s="213"/>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2" customHeight="1" x14ac:dyDescent="0.2">
      <c r="A455" s="208" t="s">
        <v>917</v>
      </c>
      <c r="B455" s="254" t="s">
        <v>906</v>
      </c>
      <c r="C455" s="208" t="s">
        <v>256</v>
      </c>
      <c r="D455" s="210">
        <v>2268.48</v>
      </c>
      <c r="E455" s="211">
        <v>10435</v>
      </c>
      <c r="F455" s="211">
        <f t="shared" ref="F455:F456" si="45">ROUND(E455*D455,0)</f>
        <v>23671589</v>
      </c>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2" customHeight="1" x14ac:dyDescent="0.2">
      <c r="A456" s="208" t="s">
        <v>918</v>
      </c>
      <c r="B456" s="254" t="s">
        <v>908</v>
      </c>
      <c r="C456" s="208" t="s">
        <v>256</v>
      </c>
      <c r="D456" s="210">
        <v>24.41</v>
      </c>
      <c r="E456" s="211">
        <v>13206</v>
      </c>
      <c r="F456" s="211">
        <f t="shared" si="45"/>
        <v>322358</v>
      </c>
      <c r="G456" s="224"/>
      <c r="H456" s="224"/>
      <c r="I456" s="224"/>
      <c r="J456" s="224"/>
      <c r="K456" s="224"/>
      <c r="L456" s="224"/>
      <c r="M456" s="224"/>
      <c r="N456" s="224"/>
      <c r="O456" s="224"/>
      <c r="P456" s="224"/>
      <c r="Q456" s="224"/>
      <c r="R456" s="224"/>
      <c r="S456" s="224"/>
      <c r="T456" s="224"/>
      <c r="U456" s="224"/>
      <c r="V456" s="224"/>
      <c r="W456" s="224"/>
      <c r="X456" s="224"/>
      <c r="Y456" s="224"/>
      <c r="Z456" s="224"/>
    </row>
    <row r="457" spans="1:26" ht="12" customHeight="1" x14ac:dyDescent="0.2">
      <c r="A457" s="204">
        <v>6.4</v>
      </c>
      <c r="B457" s="205" t="s">
        <v>919</v>
      </c>
      <c r="C457" s="204"/>
      <c r="D457" s="212"/>
      <c r="E457" s="213"/>
      <c r="F457" s="213"/>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2" customHeight="1" x14ac:dyDescent="0.2">
      <c r="A458" s="208" t="s">
        <v>920</v>
      </c>
      <c r="B458" s="254" t="s">
        <v>906</v>
      </c>
      <c r="C458" s="208" t="s">
        <v>256</v>
      </c>
      <c r="D458" s="210">
        <v>1580.67</v>
      </c>
      <c r="E458" s="211">
        <v>10435</v>
      </c>
      <c r="F458" s="211">
        <f t="shared" ref="F458:F459" si="46">ROUND(E458*D458,0)</f>
        <v>16494291</v>
      </c>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2" customHeight="1" x14ac:dyDescent="0.2">
      <c r="A459" s="208" t="s">
        <v>921</v>
      </c>
      <c r="B459" s="254" t="s">
        <v>908</v>
      </c>
      <c r="C459" s="208" t="s">
        <v>256</v>
      </c>
      <c r="D459" s="210">
        <v>8.1999999999999993</v>
      </c>
      <c r="E459" s="211">
        <v>13206</v>
      </c>
      <c r="F459" s="211">
        <f t="shared" si="46"/>
        <v>108289</v>
      </c>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2" customHeight="1" x14ac:dyDescent="0.2">
      <c r="A460" s="204">
        <v>6.5</v>
      </c>
      <c r="B460" s="205" t="s">
        <v>922</v>
      </c>
      <c r="C460" s="204"/>
      <c r="D460" s="212"/>
      <c r="E460" s="213"/>
      <c r="F460" s="213"/>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2" customHeight="1" x14ac:dyDescent="0.2">
      <c r="A461" s="208" t="s">
        <v>923</v>
      </c>
      <c r="B461" s="254" t="s">
        <v>924</v>
      </c>
      <c r="C461" s="208" t="s">
        <v>256</v>
      </c>
      <c r="D461" s="210">
        <v>55</v>
      </c>
      <c r="E461" s="211">
        <v>10435</v>
      </c>
      <c r="F461" s="211">
        <f t="shared" ref="F461:F464" si="47">ROUND(E461*D461,0)</f>
        <v>573925</v>
      </c>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2" customHeight="1" x14ac:dyDescent="0.2">
      <c r="A462" s="208" t="s">
        <v>925</v>
      </c>
      <c r="B462" s="254" t="s">
        <v>910</v>
      </c>
      <c r="C462" s="208" t="s">
        <v>259</v>
      </c>
      <c r="D462" s="210">
        <v>45.8</v>
      </c>
      <c r="E462" s="211">
        <v>12844</v>
      </c>
      <c r="F462" s="211">
        <f t="shared" si="47"/>
        <v>588255</v>
      </c>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2" customHeight="1" x14ac:dyDescent="0.2">
      <c r="A463" s="208" t="s">
        <v>926</v>
      </c>
      <c r="B463" s="254" t="s">
        <v>420</v>
      </c>
      <c r="C463" s="208" t="s">
        <v>259</v>
      </c>
      <c r="D463" s="210">
        <v>24</v>
      </c>
      <c r="E463" s="211">
        <v>34334</v>
      </c>
      <c r="F463" s="211">
        <f t="shared" si="47"/>
        <v>824016</v>
      </c>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2" customHeight="1" x14ac:dyDescent="0.2">
      <c r="A464" s="208" t="s">
        <v>927</v>
      </c>
      <c r="B464" s="254" t="s">
        <v>928</v>
      </c>
      <c r="C464" s="208" t="s">
        <v>259</v>
      </c>
      <c r="D464" s="210">
        <v>73.199999999999989</v>
      </c>
      <c r="E464" s="211">
        <v>7901</v>
      </c>
      <c r="F464" s="211">
        <f t="shared" si="47"/>
        <v>578353</v>
      </c>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2" customHeight="1" x14ac:dyDescent="0.2">
      <c r="A465" s="204">
        <v>6.6</v>
      </c>
      <c r="B465" s="205" t="s">
        <v>929</v>
      </c>
      <c r="C465" s="204"/>
      <c r="D465" s="212"/>
      <c r="E465" s="213"/>
      <c r="F465" s="213"/>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2" customHeight="1" x14ac:dyDescent="0.2">
      <c r="A466" s="208" t="s">
        <v>930</v>
      </c>
      <c r="B466" s="254" t="s">
        <v>931</v>
      </c>
      <c r="C466" s="208" t="s">
        <v>256</v>
      </c>
      <c r="D466" s="210">
        <v>25</v>
      </c>
      <c r="E466" s="211">
        <v>10435</v>
      </c>
      <c r="F466" s="211">
        <f>ROUND(E466*D466,0)</f>
        <v>260875</v>
      </c>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2" customHeight="1" x14ac:dyDescent="0.2">
      <c r="A467" s="204">
        <v>6.7</v>
      </c>
      <c r="B467" s="205" t="s">
        <v>932</v>
      </c>
      <c r="C467" s="204"/>
      <c r="D467" s="212"/>
      <c r="E467" s="213"/>
      <c r="F467" s="213"/>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2" customHeight="1" x14ac:dyDescent="0.2">
      <c r="A468" s="208" t="s">
        <v>933</v>
      </c>
      <c r="B468" s="254" t="s">
        <v>906</v>
      </c>
      <c r="C468" s="208" t="s">
        <v>256</v>
      </c>
      <c r="D468" s="210">
        <v>968.81</v>
      </c>
      <c r="E468" s="211">
        <v>10435</v>
      </c>
      <c r="F468" s="211">
        <f t="shared" ref="F468:F469" si="48">ROUND(E468*D468,0)</f>
        <v>10109532</v>
      </c>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2" customHeight="1" x14ac:dyDescent="0.2">
      <c r="A469" s="208" t="s">
        <v>934</v>
      </c>
      <c r="B469" s="254" t="s">
        <v>908</v>
      </c>
      <c r="C469" s="208" t="s">
        <v>256</v>
      </c>
      <c r="D469" s="210">
        <v>62.129999999999995</v>
      </c>
      <c r="E469" s="211">
        <v>13206</v>
      </c>
      <c r="F469" s="211">
        <f t="shared" si="48"/>
        <v>820489</v>
      </c>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2" customHeight="1" x14ac:dyDescent="0.2">
      <c r="A470" s="204">
        <v>6.8</v>
      </c>
      <c r="B470" s="205" t="s">
        <v>935</v>
      </c>
      <c r="C470" s="204"/>
      <c r="D470" s="212"/>
      <c r="E470" s="213"/>
      <c r="F470" s="213"/>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2" customHeight="1" x14ac:dyDescent="0.2">
      <c r="A471" s="208" t="s">
        <v>936</v>
      </c>
      <c r="B471" s="254" t="s">
        <v>906</v>
      </c>
      <c r="C471" s="208" t="s">
        <v>256</v>
      </c>
      <c r="D471" s="210">
        <v>1183.3</v>
      </c>
      <c r="E471" s="211">
        <v>10435</v>
      </c>
      <c r="F471" s="211">
        <f t="shared" ref="F471:F473" si="49">ROUND(E471*D471,0)</f>
        <v>12347736</v>
      </c>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2" customHeight="1" x14ac:dyDescent="0.2">
      <c r="A472" s="208" t="s">
        <v>937</v>
      </c>
      <c r="B472" s="254" t="s">
        <v>908</v>
      </c>
      <c r="C472" s="208" t="s">
        <v>256</v>
      </c>
      <c r="D472" s="210">
        <v>99.66</v>
      </c>
      <c r="E472" s="211">
        <v>13206</v>
      </c>
      <c r="F472" s="211">
        <f t="shared" si="49"/>
        <v>1316110</v>
      </c>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2" customHeight="1" x14ac:dyDescent="0.2">
      <c r="A473" s="208" t="s">
        <v>938</v>
      </c>
      <c r="B473" s="254" t="s">
        <v>915</v>
      </c>
      <c r="C473" s="208" t="s">
        <v>256</v>
      </c>
      <c r="D473" s="210">
        <v>5.9</v>
      </c>
      <c r="E473" s="211">
        <v>17810</v>
      </c>
      <c r="F473" s="211">
        <f t="shared" si="49"/>
        <v>105079</v>
      </c>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2" customHeight="1" x14ac:dyDescent="0.2">
      <c r="A474" s="204">
        <v>6.9</v>
      </c>
      <c r="B474" s="205" t="s">
        <v>939</v>
      </c>
      <c r="C474" s="204"/>
      <c r="D474" s="212"/>
      <c r="E474" s="213"/>
      <c r="F474" s="213"/>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2" customHeight="1" x14ac:dyDescent="0.2">
      <c r="A475" s="208" t="s">
        <v>940</v>
      </c>
      <c r="B475" s="254" t="s">
        <v>941</v>
      </c>
      <c r="C475" s="208" t="s">
        <v>256</v>
      </c>
      <c r="D475" s="210">
        <v>40</v>
      </c>
      <c r="E475" s="211">
        <v>10435</v>
      </c>
      <c r="F475" s="211">
        <f t="shared" ref="F475:F479" si="50">ROUND(E475*D475,0)</f>
        <v>417400</v>
      </c>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2" customHeight="1" x14ac:dyDescent="0.2">
      <c r="A476" s="208" t="s">
        <v>942</v>
      </c>
      <c r="B476" s="254" t="s">
        <v>908</v>
      </c>
      <c r="C476" s="208" t="s">
        <v>256</v>
      </c>
      <c r="D476" s="210">
        <v>15.46</v>
      </c>
      <c r="E476" s="211">
        <v>13206</v>
      </c>
      <c r="F476" s="211">
        <f t="shared" si="50"/>
        <v>204165</v>
      </c>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2" customHeight="1" x14ac:dyDescent="0.2">
      <c r="A477" s="208" t="s">
        <v>943</v>
      </c>
      <c r="B477" s="254" t="s">
        <v>910</v>
      </c>
      <c r="C477" s="208" t="s">
        <v>259</v>
      </c>
      <c r="D477" s="210">
        <v>35</v>
      </c>
      <c r="E477" s="211">
        <v>12844</v>
      </c>
      <c r="F477" s="211">
        <f t="shared" si="50"/>
        <v>449540</v>
      </c>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2" customHeight="1" x14ac:dyDescent="0.2">
      <c r="A478" s="208" t="s">
        <v>944</v>
      </c>
      <c r="B478" s="254" t="s">
        <v>915</v>
      </c>
      <c r="C478" s="208" t="s">
        <v>256</v>
      </c>
      <c r="D478" s="210">
        <v>34.28</v>
      </c>
      <c r="E478" s="211">
        <v>17810</v>
      </c>
      <c r="F478" s="211">
        <f t="shared" si="50"/>
        <v>610527</v>
      </c>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2" customHeight="1" x14ac:dyDescent="0.2">
      <c r="A479" s="208" t="s">
        <v>945</v>
      </c>
      <c r="B479" s="254" t="s">
        <v>946</v>
      </c>
      <c r="C479" s="208" t="s">
        <v>259</v>
      </c>
      <c r="D479" s="210">
        <v>30.5</v>
      </c>
      <c r="E479" s="211">
        <v>7901</v>
      </c>
      <c r="F479" s="211">
        <f t="shared" si="50"/>
        <v>240981</v>
      </c>
      <c r="G479" s="193"/>
      <c r="H479" s="218"/>
      <c r="I479" s="193"/>
      <c r="J479" s="193"/>
      <c r="K479" s="193"/>
      <c r="L479" s="193"/>
      <c r="M479" s="193"/>
      <c r="N479" s="193"/>
      <c r="O479" s="193"/>
      <c r="P479" s="193"/>
      <c r="Q479" s="193"/>
      <c r="R479" s="193"/>
      <c r="S479" s="193"/>
      <c r="T479" s="193"/>
      <c r="U479" s="193"/>
      <c r="V479" s="193"/>
      <c r="W479" s="193"/>
      <c r="X479" s="193"/>
      <c r="Y479" s="193"/>
      <c r="Z479" s="193"/>
    </row>
    <row r="480" spans="1:26" ht="12" customHeight="1" x14ac:dyDescent="0.2">
      <c r="A480" s="204">
        <v>6.7</v>
      </c>
      <c r="B480" s="205" t="s">
        <v>947</v>
      </c>
      <c r="C480" s="204"/>
      <c r="D480" s="212"/>
      <c r="E480" s="213"/>
      <c r="F480" s="21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2" customHeight="1" x14ac:dyDescent="0.2">
      <c r="A481" s="208" t="s">
        <v>933</v>
      </c>
      <c r="B481" s="254" t="s">
        <v>908</v>
      </c>
      <c r="C481" s="208" t="s">
        <v>256</v>
      </c>
      <c r="D481" s="210">
        <v>39.769999999999996</v>
      </c>
      <c r="E481" s="211">
        <v>13206</v>
      </c>
      <c r="F481" s="211">
        <f t="shared" ref="F481:F482" si="51">ROUND(E481*D481,0)</f>
        <v>525203</v>
      </c>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2" customHeight="1" x14ac:dyDescent="0.2">
      <c r="A482" s="208" t="s">
        <v>934</v>
      </c>
      <c r="B482" s="254" t="s">
        <v>915</v>
      </c>
      <c r="C482" s="208" t="s">
        <v>256</v>
      </c>
      <c r="D482" s="210">
        <v>9.3000000000000007</v>
      </c>
      <c r="E482" s="211">
        <v>17810</v>
      </c>
      <c r="F482" s="211">
        <f t="shared" si="51"/>
        <v>165633</v>
      </c>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2" customHeight="1" x14ac:dyDescent="0.2">
      <c r="A483" s="204">
        <v>6.8</v>
      </c>
      <c r="B483" s="205" t="s">
        <v>948</v>
      </c>
      <c r="C483" s="204"/>
      <c r="D483" s="212"/>
      <c r="E483" s="213"/>
      <c r="F483" s="213"/>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2" customHeight="1" x14ac:dyDescent="0.2">
      <c r="A484" s="208" t="s">
        <v>936</v>
      </c>
      <c r="B484" s="254" t="s">
        <v>949</v>
      </c>
      <c r="C484" s="208" t="s">
        <v>264</v>
      </c>
      <c r="D484" s="210">
        <v>6</v>
      </c>
      <c r="E484" s="211">
        <v>330000</v>
      </c>
      <c r="F484" s="211">
        <f>ROUND(E484*D484,0)</f>
        <v>1980000</v>
      </c>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2" customHeight="1" x14ac:dyDescent="0.2">
      <c r="A485" s="237"/>
      <c r="B485" s="255" t="s">
        <v>402</v>
      </c>
      <c r="C485" s="250"/>
      <c r="D485" s="251"/>
      <c r="E485" s="252"/>
      <c r="F485" s="241">
        <f>SUM(F447:F484)</f>
        <v>105705128</v>
      </c>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2" customHeight="1" x14ac:dyDescent="0.2">
      <c r="A486" s="199">
        <v>7</v>
      </c>
      <c r="B486" s="200" t="s">
        <v>950</v>
      </c>
      <c r="C486" s="201"/>
      <c r="D486" s="202"/>
      <c r="E486" s="203"/>
      <c r="F486" s="20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2" customHeight="1" x14ac:dyDescent="0.2">
      <c r="A487" s="253">
        <v>7.1</v>
      </c>
      <c r="B487" s="205" t="s">
        <v>951</v>
      </c>
      <c r="C487" s="204"/>
      <c r="D487" s="232"/>
      <c r="E487" s="213"/>
      <c r="F487" s="207"/>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2" customHeight="1" x14ac:dyDescent="0.2">
      <c r="A488" s="208" t="s">
        <v>952</v>
      </c>
      <c r="B488" s="254" t="s">
        <v>906</v>
      </c>
      <c r="C488" s="208" t="s">
        <v>256</v>
      </c>
      <c r="D488" s="210">
        <v>1050.2</v>
      </c>
      <c r="E488" s="211">
        <v>10435</v>
      </c>
      <c r="F488" s="211">
        <f t="shared" ref="F488:F491" si="52">ROUND(E488*D488,0)</f>
        <v>10958837</v>
      </c>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2" customHeight="1" x14ac:dyDescent="0.2">
      <c r="A489" s="208" t="s">
        <v>953</v>
      </c>
      <c r="B489" s="254" t="s">
        <v>954</v>
      </c>
      <c r="C489" s="208" t="s">
        <v>256</v>
      </c>
      <c r="D489" s="210">
        <v>89.38</v>
      </c>
      <c r="E489" s="211">
        <v>13206</v>
      </c>
      <c r="F489" s="211">
        <f t="shared" si="52"/>
        <v>1180352</v>
      </c>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2" customHeight="1" x14ac:dyDescent="0.2">
      <c r="A490" s="208" t="s">
        <v>955</v>
      </c>
      <c r="B490" s="254" t="s">
        <v>915</v>
      </c>
      <c r="C490" s="208" t="s">
        <v>256</v>
      </c>
      <c r="D490" s="210">
        <v>14.92</v>
      </c>
      <c r="E490" s="211">
        <v>17810</v>
      </c>
      <c r="F490" s="211">
        <f t="shared" si="52"/>
        <v>265725</v>
      </c>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2" customHeight="1" x14ac:dyDescent="0.2">
      <c r="A491" s="208" t="s">
        <v>956</v>
      </c>
      <c r="B491" s="254" t="s">
        <v>957</v>
      </c>
      <c r="C491" s="208" t="s">
        <v>256</v>
      </c>
      <c r="D491" s="210">
        <v>16.8</v>
      </c>
      <c r="E491" s="211">
        <v>23789</v>
      </c>
      <c r="F491" s="211">
        <f t="shared" si="52"/>
        <v>399655</v>
      </c>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2" customHeight="1" x14ac:dyDescent="0.2">
      <c r="A492" s="253">
        <v>7.2</v>
      </c>
      <c r="B492" s="205" t="s">
        <v>958</v>
      </c>
      <c r="C492" s="204"/>
      <c r="D492" s="232"/>
      <c r="E492" s="213"/>
      <c r="F492" s="207"/>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2" customHeight="1" x14ac:dyDescent="0.2">
      <c r="A493" s="208" t="s">
        <v>959</v>
      </c>
      <c r="B493" s="254" t="s">
        <v>864</v>
      </c>
      <c r="C493" s="208" t="s">
        <v>256</v>
      </c>
      <c r="D493" s="210">
        <v>19.18</v>
      </c>
      <c r="E493" s="211">
        <v>7826</v>
      </c>
      <c r="F493" s="211">
        <f t="shared" ref="F493:F512" si="53">ROUND(E493*D493,0)</f>
        <v>150103</v>
      </c>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2" customHeight="1" x14ac:dyDescent="0.2">
      <c r="A494" s="208" t="s">
        <v>960</v>
      </c>
      <c r="B494" s="254" t="s">
        <v>443</v>
      </c>
      <c r="C494" s="208" t="s">
        <v>264</v>
      </c>
      <c r="D494" s="210">
        <v>2</v>
      </c>
      <c r="E494" s="211">
        <v>21908</v>
      </c>
      <c r="F494" s="211">
        <f t="shared" si="53"/>
        <v>43816</v>
      </c>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2" customHeight="1" x14ac:dyDescent="0.2">
      <c r="A495" s="208" t="s">
        <v>961</v>
      </c>
      <c r="B495" s="254" t="s">
        <v>869</v>
      </c>
      <c r="C495" s="208" t="s">
        <v>259</v>
      </c>
      <c r="D495" s="210">
        <v>17.079999999999998</v>
      </c>
      <c r="E495" s="211">
        <v>3833</v>
      </c>
      <c r="F495" s="211">
        <f t="shared" si="53"/>
        <v>65468</v>
      </c>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2" customHeight="1" x14ac:dyDescent="0.2">
      <c r="A496" s="208" t="s">
        <v>962</v>
      </c>
      <c r="B496" s="254" t="s">
        <v>963</v>
      </c>
      <c r="C496" s="208" t="s">
        <v>259</v>
      </c>
      <c r="D496" s="210">
        <v>17.079999999999998</v>
      </c>
      <c r="E496" s="211">
        <v>7246</v>
      </c>
      <c r="F496" s="211">
        <f t="shared" si="53"/>
        <v>123762</v>
      </c>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2" customHeight="1" x14ac:dyDescent="0.2">
      <c r="A497" s="208" t="s">
        <v>964</v>
      </c>
      <c r="B497" s="254" t="s">
        <v>456</v>
      </c>
      <c r="C497" s="208" t="s">
        <v>259</v>
      </c>
      <c r="D497" s="210">
        <v>4.26</v>
      </c>
      <c r="E497" s="211">
        <v>30270</v>
      </c>
      <c r="F497" s="211">
        <f t="shared" si="53"/>
        <v>128950</v>
      </c>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2" customHeight="1" x14ac:dyDescent="0.2">
      <c r="A498" s="208" t="s">
        <v>965</v>
      </c>
      <c r="B498" s="254" t="s">
        <v>458</v>
      </c>
      <c r="C498" s="208" t="s">
        <v>259</v>
      </c>
      <c r="D498" s="210">
        <v>2.6</v>
      </c>
      <c r="E498" s="211">
        <v>19521</v>
      </c>
      <c r="F498" s="211">
        <f t="shared" si="53"/>
        <v>50755</v>
      </c>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2" customHeight="1" x14ac:dyDescent="0.2">
      <c r="A499" s="208" t="s">
        <v>966</v>
      </c>
      <c r="B499" s="254" t="s">
        <v>460</v>
      </c>
      <c r="C499" s="208" t="s">
        <v>259</v>
      </c>
      <c r="D499" s="210">
        <v>4.0599999999999996</v>
      </c>
      <c r="E499" s="211">
        <v>17791</v>
      </c>
      <c r="F499" s="211">
        <f t="shared" si="53"/>
        <v>72231</v>
      </c>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2" customHeight="1" x14ac:dyDescent="0.2">
      <c r="A500" s="208" t="s">
        <v>967</v>
      </c>
      <c r="B500" s="254" t="s">
        <v>378</v>
      </c>
      <c r="C500" s="208" t="s">
        <v>264</v>
      </c>
      <c r="D500" s="210">
        <v>1</v>
      </c>
      <c r="E500" s="211">
        <v>65335</v>
      </c>
      <c r="F500" s="211">
        <f t="shared" si="53"/>
        <v>65335</v>
      </c>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2" customHeight="1" x14ac:dyDescent="0.2">
      <c r="A501" s="208" t="s">
        <v>968</v>
      </c>
      <c r="B501" s="254" t="s">
        <v>376</v>
      </c>
      <c r="C501" s="208" t="s">
        <v>264</v>
      </c>
      <c r="D501" s="210">
        <v>1</v>
      </c>
      <c r="E501" s="211">
        <v>71876</v>
      </c>
      <c r="F501" s="211">
        <f t="shared" si="53"/>
        <v>71876</v>
      </c>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2" customHeight="1" x14ac:dyDescent="0.2">
      <c r="A502" s="208" t="s">
        <v>969</v>
      </c>
      <c r="B502" s="254" t="s">
        <v>374</v>
      </c>
      <c r="C502" s="208" t="s">
        <v>264</v>
      </c>
      <c r="D502" s="210">
        <v>1</v>
      </c>
      <c r="E502" s="211">
        <v>78673</v>
      </c>
      <c r="F502" s="211">
        <f t="shared" si="53"/>
        <v>78673</v>
      </c>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2" customHeight="1" x14ac:dyDescent="0.2">
      <c r="A503" s="208" t="s">
        <v>970</v>
      </c>
      <c r="B503" s="254" t="s">
        <v>469</v>
      </c>
      <c r="C503" s="208" t="s">
        <v>264</v>
      </c>
      <c r="D503" s="210">
        <v>1</v>
      </c>
      <c r="E503" s="211">
        <v>10132</v>
      </c>
      <c r="F503" s="211">
        <f t="shared" si="53"/>
        <v>10132</v>
      </c>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2" customHeight="1" x14ac:dyDescent="0.2">
      <c r="A504" s="208" t="s">
        <v>971</v>
      </c>
      <c r="B504" s="254" t="s">
        <v>882</v>
      </c>
      <c r="C504" s="208" t="s">
        <v>259</v>
      </c>
      <c r="D504" s="210">
        <v>6.16</v>
      </c>
      <c r="E504" s="211">
        <v>5462</v>
      </c>
      <c r="F504" s="211">
        <f t="shared" si="53"/>
        <v>33646</v>
      </c>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2" customHeight="1" x14ac:dyDescent="0.2">
      <c r="A505" s="208" t="s">
        <v>972</v>
      </c>
      <c r="B505" s="254" t="s">
        <v>382</v>
      </c>
      <c r="C505" s="208" t="s">
        <v>264</v>
      </c>
      <c r="D505" s="210">
        <v>2</v>
      </c>
      <c r="E505" s="211">
        <v>46871</v>
      </c>
      <c r="F505" s="211">
        <f t="shared" si="53"/>
        <v>93742</v>
      </c>
      <c r="G505" s="193"/>
      <c r="H505" s="218"/>
      <c r="I505" s="193"/>
      <c r="J505" s="193"/>
      <c r="K505" s="193"/>
      <c r="L505" s="193"/>
      <c r="M505" s="193"/>
      <c r="N505" s="193"/>
      <c r="O505" s="193"/>
      <c r="P505" s="193"/>
      <c r="Q505" s="193"/>
      <c r="R505" s="193"/>
      <c r="S505" s="193"/>
      <c r="T505" s="193"/>
      <c r="U505" s="193"/>
      <c r="V505" s="193"/>
      <c r="W505" s="193"/>
      <c r="X505" s="193"/>
      <c r="Y505" s="193"/>
      <c r="Z505" s="193"/>
    </row>
    <row r="506" spans="1:26" ht="12" customHeight="1" x14ac:dyDescent="0.2">
      <c r="A506" s="208" t="s">
        <v>973</v>
      </c>
      <c r="B506" s="254" t="s">
        <v>885</v>
      </c>
      <c r="C506" s="208" t="s">
        <v>264</v>
      </c>
      <c r="D506" s="210">
        <v>1</v>
      </c>
      <c r="E506" s="211">
        <v>60112</v>
      </c>
      <c r="F506" s="211">
        <f t="shared" si="53"/>
        <v>60112</v>
      </c>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2" customHeight="1" x14ac:dyDescent="0.2">
      <c r="A507" s="208" t="s">
        <v>974</v>
      </c>
      <c r="B507" s="254" t="s">
        <v>477</v>
      </c>
      <c r="C507" s="208" t="s">
        <v>264</v>
      </c>
      <c r="D507" s="210">
        <v>1</v>
      </c>
      <c r="E507" s="211">
        <v>174353</v>
      </c>
      <c r="F507" s="211">
        <f t="shared" si="53"/>
        <v>174353</v>
      </c>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2" customHeight="1" x14ac:dyDescent="0.2">
      <c r="A508" s="208" t="s">
        <v>975</v>
      </c>
      <c r="B508" s="254" t="s">
        <v>471</v>
      </c>
      <c r="C508" s="208" t="s">
        <v>264</v>
      </c>
      <c r="D508" s="210">
        <v>1</v>
      </c>
      <c r="E508" s="211">
        <v>281870</v>
      </c>
      <c r="F508" s="211">
        <f t="shared" si="53"/>
        <v>281870</v>
      </c>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2" customHeight="1" x14ac:dyDescent="0.2">
      <c r="A509" s="208" t="s">
        <v>976</v>
      </c>
      <c r="B509" s="254" t="s">
        <v>898</v>
      </c>
      <c r="C509" s="208" t="s">
        <v>256</v>
      </c>
      <c r="D509" s="210">
        <v>19.18</v>
      </c>
      <c r="E509" s="211">
        <v>56708</v>
      </c>
      <c r="F509" s="211">
        <f t="shared" si="53"/>
        <v>1087659</v>
      </c>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2" customHeight="1" x14ac:dyDescent="0.2">
      <c r="A510" s="208" t="s">
        <v>977</v>
      </c>
      <c r="B510" s="254" t="s">
        <v>487</v>
      </c>
      <c r="C510" s="208" t="s">
        <v>256</v>
      </c>
      <c r="D510" s="210">
        <v>3.12</v>
      </c>
      <c r="E510" s="211">
        <v>24082</v>
      </c>
      <c r="F510" s="211">
        <f t="shared" si="53"/>
        <v>75136</v>
      </c>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2" customHeight="1" x14ac:dyDescent="0.2">
      <c r="A511" s="208" t="s">
        <v>978</v>
      </c>
      <c r="B511" s="254" t="s">
        <v>979</v>
      </c>
      <c r="C511" s="208" t="s">
        <v>256</v>
      </c>
      <c r="D511" s="210">
        <v>3.12</v>
      </c>
      <c r="E511" s="211">
        <v>71900</v>
      </c>
      <c r="F511" s="211">
        <f t="shared" si="53"/>
        <v>224328</v>
      </c>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2" customHeight="1" x14ac:dyDescent="0.2">
      <c r="A512" s="208" t="s">
        <v>980</v>
      </c>
      <c r="B512" s="254" t="s">
        <v>490</v>
      </c>
      <c r="C512" s="208" t="s">
        <v>256</v>
      </c>
      <c r="D512" s="210">
        <v>8.23</v>
      </c>
      <c r="E512" s="211">
        <v>10435</v>
      </c>
      <c r="F512" s="211">
        <f t="shared" si="53"/>
        <v>85880</v>
      </c>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2" customHeight="1" x14ac:dyDescent="0.2">
      <c r="A513" s="253">
        <v>7.3</v>
      </c>
      <c r="B513" s="205" t="s">
        <v>981</v>
      </c>
      <c r="C513" s="204"/>
      <c r="D513" s="232"/>
      <c r="E513" s="213"/>
      <c r="F513" s="207"/>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2" customHeight="1" x14ac:dyDescent="0.2">
      <c r="A514" s="208" t="s">
        <v>982</v>
      </c>
      <c r="B514" s="254" t="s">
        <v>864</v>
      </c>
      <c r="C514" s="208" t="s">
        <v>256</v>
      </c>
      <c r="D514" s="210">
        <v>25.86</v>
      </c>
      <c r="E514" s="211">
        <v>7826</v>
      </c>
      <c r="F514" s="211">
        <f t="shared" ref="F514:F534" si="54">ROUND(E514*D514,0)</f>
        <v>202380</v>
      </c>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2" customHeight="1" x14ac:dyDescent="0.2">
      <c r="A515" s="208" t="s">
        <v>983</v>
      </c>
      <c r="B515" s="254" t="s">
        <v>443</v>
      </c>
      <c r="C515" s="208" t="s">
        <v>264</v>
      </c>
      <c r="D515" s="210">
        <v>3</v>
      </c>
      <c r="E515" s="211">
        <v>21908</v>
      </c>
      <c r="F515" s="211">
        <f t="shared" si="54"/>
        <v>65724</v>
      </c>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2" customHeight="1" x14ac:dyDescent="0.2">
      <c r="A516" s="208" t="s">
        <v>984</v>
      </c>
      <c r="B516" s="254" t="s">
        <v>869</v>
      </c>
      <c r="C516" s="208" t="s">
        <v>259</v>
      </c>
      <c r="D516" s="210">
        <v>16.88</v>
      </c>
      <c r="E516" s="211">
        <v>3833</v>
      </c>
      <c r="F516" s="211">
        <f t="shared" si="54"/>
        <v>64701</v>
      </c>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2" customHeight="1" x14ac:dyDescent="0.2">
      <c r="A517" s="208" t="s">
        <v>985</v>
      </c>
      <c r="B517" s="254" t="s">
        <v>963</v>
      </c>
      <c r="C517" s="208" t="s">
        <v>259</v>
      </c>
      <c r="D517" s="210">
        <v>17.88</v>
      </c>
      <c r="E517" s="211">
        <v>7246</v>
      </c>
      <c r="F517" s="211">
        <f t="shared" si="54"/>
        <v>129558</v>
      </c>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2" customHeight="1" x14ac:dyDescent="0.2">
      <c r="A518" s="208" t="s">
        <v>986</v>
      </c>
      <c r="B518" s="254" t="s">
        <v>456</v>
      </c>
      <c r="C518" s="208" t="s">
        <v>259</v>
      </c>
      <c r="D518" s="210">
        <v>5.85</v>
      </c>
      <c r="E518" s="211">
        <v>30270</v>
      </c>
      <c r="F518" s="211">
        <f t="shared" si="54"/>
        <v>177080</v>
      </c>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2" customHeight="1" x14ac:dyDescent="0.2">
      <c r="A519" s="208" t="s">
        <v>987</v>
      </c>
      <c r="B519" s="254" t="s">
        <v>458</v>
      </c>
      <c r="C519" s="208" t="s">
        <v>259</v>
      </c>
      <c r="D519" s="210">
        <v>2.4300000000000002</v>
      </c>
      <c r="E519" s="211">
        <v>19521</v>
      </c>
      <c r="F519" s="211">
        <f t="shared" si="54"/>
        <v>47436</v>
      </c>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2" customHeight="1" x14ac:dyDescent="0.2">
      <c r="A520" s="208" t="s">
        <v>988</v>
      </c>
      <c r="B520" s="254" t="s">
        <v>460</v>
      </c>
      <c r="C520" s="208" t="s">
        <v>259</v>
      </c>
      <c r="D520" s="210">
        <v>2.85</v>
      </c>
      <c r="E520" s="211">
        <v>17791</v>
      </c>
      <c r="F520" s="211">
        <f t="shared" si="54"/>
        <v>50704</v>
      </c>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2" customHeight="1" x14ac:dyDescent="0.2">
      <c r="A521" s="208" t="s">
        <v>989</v>
      </c>
      <c r="B521" s="254" t="s">
        <v>378</v>
      </c>
      <c r="C521" s="208" t="s">
        <v>264</v>
      </c>
      <c r="D521" s="210">
        <v>1</v>
      </c>
      <c r="E521" s="211">
        <v>65335</v>
      </c>
      <c r="F521" s="211">
        <f t="shared" si="54"/>
        <v>65335</v>
      </c>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2" customHeight="1" x14ac:dyDescent="0.2">
      <c r="A522" s="208" t="s">
        <v>990</v>
      </c>
      <c r="B522" s="254" t="s">
        <v>376</v>
      </c>
      <c r="C522" s="208" t="s">
        <v>264</v>
      </c>
      <c r="D522" s="210">
        <v>1</v>
      </c>
      <c r="E522" s="211">
        <v>71876</v>
      </c>
      <c r="F522" s="211">
        <f t="shared" si="54"/>
        <v>71876</v>
      </c>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2" customHeight="1" x14ac:dyDescent="0.2">
      <c r="A523" s="208" t="s">
        <v>991</v>
      </c>
      <c r="B523" s="254" t="s">
        <v>374</v>
      </c>
      <c r="C523" s="208" t="s">
        <v>264</v>
      </c>
      <c r="D523" s="210">
        <v>2</v>
      </c>
      <c r="E523" s="211">
        <v>78673</v>
      </c>
      <c r="F523" s="211">
        <f t="shared" si="54"/>
        <v>157346</v>
      </c>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2" customHeight="1" x14ac:dyDescent="0.2">
      <c r="A524" s="208" t="s">
        <v>992</v>
      </c>
      <c r="B524" s="254" t="s">
        <v>469</v>
      </c>
      <c r="C524" s="208" t="s">
        <v>264</v>
      </c>
      <c r="D524" s="210">
        <v>1</v>
      </c>
      <c r="E524" s="211">
        <v>10132</v>
      </c>
      <c r="F524" s="211">
        <f t="shared" si="54"/>
        <v>10132</v>
      </c>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2" customHeight="1" x14ac:dyDescent="0.2">
      <c r="A525" s="208" t="s">
        <v>993</v>
      </c>
      <c r="B525" s="254" t="s">
        <v>882</v>
      </c>
      <c r="C525" s="208" t="s">
        <v>259</v>
      </c>
      <c r="D525" s="210">
        <v>6.75</v>
      </c>
      <c r="E525" s="211">
        <v>5462</v>
      </c>
      <c r="F525" s="211">
        <f t="shared" si="54"/>
        <v>36869</v>
      </c>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2" customHeight="1" x14ac:dyDescent="0.2">
      <c r="A526" s="208" t="s">
        <v>994</v>
      </c>
      <c r="B526" s="254" t="s">
        <v>382</v>
      </c>
      <c r="C526" s="208" t="s">
        <v>264</v>
      </c>
      <c r="D526" s="210">
        <v>3</v>
      </c>
      <c r="E526" s="211">
        <v>46871</v>
      </c>
      <c r="F526" s="211">
        <f t="shared" si="54"/>
        <v>140613</v>
      </c>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2" customHeight="1" x14ac:dyDescent="0.2">
      <c r="A527" s="208" t="s">
        <v>995</v>
      </c>
      <c r="B527" s="254" t="s">
        <v>885</v>
      </c>
      <c r="C527" s="208" t="s">
        <v>264</v>
      </c>
      <c r="D527" s="210">
        <v>1</v>
      </c>
      <c r="E527" s="211">
        <v>60112</v>
      </c>
      <c r="F527" s="211">
        <f t="shared" si="54"/>
        <v>60112</v>
      </c>
      <c r="G527" s="193"/>
      <c r="H527" s="218"/>
      <c r="I527" s="193"/>
      <c r="J527" s="193"/>
      <c r="K527" s="193"/>
      <c r="L527" s="193"/>
      <c r="M527" s="193"/>
      <c r="N527" s="193"/>
      <c r="O527" s="193"/>
      <c r="P527" s="193"/>
      <c r="Q527" s="193"/>
      <c r="R527" s="193"/>
      <c r="S527" s="193"/>
      <c r="T527" s="193"/>
      <c r="U527" s="193"/>
      <c r="V527" s="193"/>
      <c r="W527" s="193"/>
      <c r="X527" s="193"/>
      <c r="Y527" s="193"/>
      <c r="Z527" s="193"/>
    </row>
    <row r="528" spans="1:26" ht="12" customHeight="1" x14ac:dyDescent="0.2">
      <c r="A528" s="208" t="s">
        <v>996</v>
      </c>
      <c r="B528" s="254" t="s">
        <v>477</v>
      </c>
      <c r="C528" s="208" t="s">
        <v>264</v>
      </c>
      <c r="D528" s="210">
        <v>1</v>
      </c>
      <c r="E528" s="211">
        <v>174353</v>
      </c>
      <c r="F528" s="211">
        <f t="shared" si="54"/>
        <v>174353</v>
      </c>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2" customHeight="1" x14ac:dyDescent="0.2">
      <c r="A529" s="208" t="s">
        <v>997</v>
      </c>
      <c r="B529" s="254" t="s">
        <v>998</v>
      </c>
      <c r="C529" s="208" t="s">
        <v>264</v>
      </c>
      <c r="D529" s="210">
        <v>2</v>
      </c>
      <c r="E529" s="211">
        <v>281870</v>
      </c>
      <c r="F529" s="211">
        <f t="shared" si="54"/>
        <v>563740</v>
      </c>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2" customHeight="1" x14ac:dyDescent="0.2">
      <c r="A530" s="208" t="s">
        <v>999</v>
      </c>
      <c r="B530" s="254" t="s">
        <v>898</v>
      </c>
      <c r="C530" s="208" t="s">
        <v>256</v>
      </c>
      <c r="D530" s="210">
        <v>25.86</v>
      </c>
      <c r="E530" s="211">
        <v>56708</v>
      </c>
      <c r="F530" s="211">
        <f t="shared" si="54"/>
        <v>1466469</v>
      </c>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2" customHeight="1" x14ac:dyDescent="0.2">
      <c r="A531" s="208" t="s">
        <v>1000</v>
      </c>
      <c r="B531" s="254" t="s">
        <v>487</v>
      </c>
      <c r="C531" s="208" t="s">
        <v>256</v>
      </c>
      <c r="D531" s="210">
        <v>22.72</v>
      </c>
      <c r="E531" s="211">
        <v>24082</v>
      </c>
      <c r="F531" s="211">
        <f t="shared" si="54"/>
        <v>547143</v>
      </c>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2" customHeight="1" x14ac:dyDescent="0.2">
      <c r="A532" s="208" t="s">
        <v>1001</v>
      </c>
      <c r="B532" s="254" t="s">
        <v>979</v>
      </c>
      <c r="C532" s="208" t="s">
        <v>256</v>
      </c>
      <c r="D532" s="210">
        <v>5.7</v>
      </c>
      <c r="E532" s="211">
        <v>71900</v>
      </c>
      <c r="F532" s="211">
        <f t="shared" si="54"/>
        <v>409830</v>
      </c>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2" customHeight="1" x14ac:dyDescent="0.2">
      <c r="A533" s="208" t="s">
        <v>1002</v>
      </c>
      <c r="B533" s="254" t="s">
        <v>490</v>
      </c>
      <c r="C533" s="208" t="s">
        <v>256</v>
      </c>
      <c r="D533" s="210">
        <v>12.88</v>
      </c>
      <c r="E533" s="211">
        <v>10435</v>
      </c>
      <c r="F533" s="211">
        <f t="shared" si="54"/>
        <v>134403</v>
      </c>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2" customHeight="1" x14ac:dyDescent="0.2">
      <c r="A534" s="208" t="s">
        <v>1003</v>
      </c>
      <c r="B534" s="254" t="s">
        <v>902</v>
      </c>
      <c r="C534" s="208" t="s">
        <v>264</v>
      </c>
      <c r="D534" s="210">
        <v>2</v>
      </c>
      <c r="E534" s="211">
        <v>1475250</v>
      </c>
      <c r="F534" s="211">
        <f t="shared" si="54"/>
        <v>2950500</v>
      </c>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2" customHeight="1" x14ac:dyDescent="0.2">
      <c r="A535" s="253">
        <v>7.4</v>
      </c>
      <c r="B535" s="205" t="s">
        <v>1004</v>
      </c>
      <c r="C535" s="204"/>
      <c r="D535" s="232"/>
      <c r="E535" s="213"/>
      <c r="F535" s="207"/>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2" customHeight="1" x14ac:dyDescent="0.2">
      <c r="A536" s="208" t="s">
        <v>1005</v>
      </c>
      <c r="B536" s="254" t="s">
        <v>864</v>
      </c>
      <c r="C536" s="208" t="s">
        <v>256</v>
      </c>
      <c r="D536" s="210">
        <v>25.86</v>
      </c>
      <c r="E536" s="211">
        <v>7826</v>
      </c>
      <c r="F536" s="211">
        <f t="shared" ref="F536:F556" si="55">ROUND(E536*D536,0)</f>
        <v>202380</v>
      </c>
      <c r="G536" s="193"/>
      <c r="H536" s="218"/>
      <c r="I536" s="193"/>
      <c r="J536" s="193"/>
      <c r="K536" s="193"/>
      <c r="L536" s="193"/>
      <c r="M536" s="193"/>
      <c r="N536" s="193"/>
      <c r="O536" s="193"/>
      <c r="P536" s="193"/>
      <c r="Q536" s="193"/>
      <c r="R536" s="193"/>
      <c r="S536" s="193"/>
      <c r="T536" s="193"/>
      <c r="U536" s="193"/>
      <c r="V536" s="193"/>
      <c r="W536" s="193"/>
      <c r="X536" s="193"/>
      <c r="Y536" s="193"/>
      <c r="Z536" s="193"/>
    </row>
    <row r="537" spans="1:26" ht="12" customHeight="1" x14ac:dyDescent="0.2">
      <c r="A537" s="208" t="s">
        <v>1006</v>
      </c>
      <c r="B537" s="254" t="s">
        <v>443</v>
      </c>
      <c r="C537" s="208" t="s">
        <v>264</v>
      </c>
      <c r="D537" s="210">
        <v>3</v>
      </c>
      <c r="E537" s="211">
        <v>21908</v>
      </c>
      <c r="F537" s="211">
        <f t="shared" si="55"/>
        <v>65724</v>
      </c>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2" customHeight="1" x14ac:dyDescent="0.2">
      <c r="A538" s="208" t="s">
        <v>1007</v>
      </c>
      <c r="B538" s="254" t="s">
        <v>869</v>
      </c>
      <c r="C538" s="208" t="s">
        <v>259</v>
      </c>
      <c r="D538" s="210">
        <v>16.88</v>
      </c>
      <c r="E538" s="211">
        <v>3833</v>
      </c>
      <c r="F538" s="211">
        <f t="shared" si="55"/>
        <v>64701</v>
      </c>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2" customHeight="1" x14ac:dyDescent="0.2">
      <c r="A539" s="208" t="s">
        <v>1008</v>
      </c>
      <c r="B539" s="254" t="s">
        <v>963</v>
      </c>
      <c r="C539" s="208" t="s">
        <v>259</v>
      </c>
      <c r="D539" s="210">
        <v>17.88</v>
      </c>
      <c r="E539" s="211">
        <v>7246</v>
      </c>
      <c r="F539" s="211">
        <f t="shared" si="55"/>
        <v>129558</v>
      </c>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2" customHeight="1" x14ac:dyDescent="0.2">
      <c r="A540" s="208" t="s">
        <v>1009</v>
      </c>
      <c r="B540" s="254" t="s">
        <v>456</v>
      </c>
      <c r="C540" s="208" t="s">
        <v>259</v>
      </c>
      <c r="D540" s="210">
        <v>5.85</v>
      </c>
      <c r="E540" s="211">
        <v>30270</v>
      </c>
      <c r="F540" s="211">
        <f t="shared" si="55"/>
        <v>177080</v>
      </c>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2" customHeight="1" x14ac:dyDescent="0.2">
      <c r="A541" s="208" t="s">
        <v>1010</v>
      </c>
      <c r="B541" s="254" t="s">
        <v>458</v>
      </c>
      <c r="C541" s="208" t="s">
        <v>259</v>
      </c>
      <c r="D541" s="210">
        <v>2.4300000000000002</v>
      </c>
      <c r="E541" s="211">
        <v>19521</v>
      </c>
      <c r="F541" s="211">
        <f t="shared" si="55"/>
        <v>47436</v>
      </c>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2" customHeight="1" x14ac:dyDescent="0.2">
      <c r="A542" s="208" t="s">
        <v>1011</v>
      </c>
      <c r="B542" s="254" t="s">
        <v>460</v>
      </c>
      <c r="C542" s="208" t="s">
        <v>259</v>
      </c>
      <c r="D542" s="210">
        <v>2.85</v>
      </c>
      <c r="E542" s="211">
        <v>17791</v>
      </c>
      <c r="F542" s="211">
        <f t="shared" si="55"/>
        <v>50704</v>
      </c>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2" customHeight="1" x14ac:dyDescent="0.2">
      <c r="A543" s="208" t="s">
        <v>1012</v>
      </c>
      <c r="B543" s="254" t="s">
        <v>378</v>
      </c>
      <c r="C543" s="208" t="s">
        <v>264</v>
      </c>
      <c r="D543" s="210">
        <v>1</v>
      </c>
      <c r="E543" s="211">
        <v>65335</v>
      </c>
      <c r="F543" s="211">
        <f t="shared" si="55"/>
        <v>65335</v>
      </c>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2" customHeight="1" x14ac:dyDescent="0.2">
      <c r="A544" s="208" t="s">
        <v>1013</v>
      </c>
      <c r="B544" s="254" t="s">
        <v>376</v>
      </c>
      <c r="C544" s="208" t="s">
        <v>264</v>
      </c>
      <c r="D544" s="210">
        <v>1</v>
      </c>
      <c r="E544" s="211">
        <v>71876</v>
      </c>
      <c r="F544" s="211">
        <f t="shared" si="55"/>
        <v>71876</v>
      </c>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2" customHeight="1" x14ac:dyDescent="0.2">
      <c r="A545" s="208" t="s">
        <v>1014</v>
      </c>
      <c r="B545" s="254" t="s">
        <v>374</v>
      </c>
      <c r="C545" s="208" t="s">
        <v>264</v>
      </c>
      <c r="D545" s="210">
        <v>2</v>
      </c>
      <c r="E545" s="211">
        <v>78673</v>
      </c>
      <c r="F545" s="211">
        <f t="shared" si="55"/>
        <v>157346</v>
      </c>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2" customHeight="1" x14ac:dyDescent="0.2">
      <c r="A546" s="208" t="s">
        <v>1015</v>
      </c>
      <c r="B546" s="254" t="s">
        <v>469</v>
      </c>
      <c r="C546" s="208" t="s">
        <v>264</v>
      </c>
      <c r="D546" s="210">
        <v>1</v>
      </c>
      <c r="E546" s="211">
        <v>10132</v>
      </c>
      <c r="F546" s="211">
        <f t="shared" si="55"/>
        <v>10132</v>
      </c>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2" customHeight="1" x14ac:dyDescent="0.2">
      <c r="A547" s="208" t="s">
        <v>1016</v>
      </c>
      <c r="B547" s="254" t="s">
        <v>882</v>
      </c>
      <c r="C547" s="208" t="s">
        <v>259</v>
      </c>
      <c r="D547" s="210">
        <v>6.75</v>
      </c>
      <c r="E547" s="211">
        <v>5462</v>
      </c>
      <c r="F547" s="211">
        <f t="shared" si="55"/>
        <v>36869</v>
      </c>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2" customHeight="1" x14ac:dyDescent="0.2">
      <c r="A548" s="208" t="s">
        <v>1017</v>
      </c>
      <c r="B548" s="254" t="s">
        <v>382</v>
      </c>
      <c r="C548" s="208" t="s">
        <v>264</v>
      </c>
      <c r="D548" s="210">
        <v>3</v>
      </c>
      <c r="E548" s="211">
        <v>46871</v>
      </c>
      <c r="F548" s="211">
        <f t="shared" si="55"/>
        <v>140613</v>
      </c>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2" customHeight="1" x14ac:dyDescent="0.2">
      <c r="A549" s="208" t="s">
        <v>1018</v>
      </c>
      <c r="B549" s="254" t="s">
        <v>885</v>
      </c>
      <c r="C549" s="208" t="s">
        <v>264</v>
      </c>
      <c r="D549" s="210">
        <v>1</v>
      </c>
      <c r="E549" s="211">
        <v>60112</v>
      </c>
      <c r="F549" s="211">
        <f t="shared" si="55"/>
        <v>60112</v>
      </c>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2" customHeight="1" x14ac:dyDescent="0.2">
      <c r="A550" s="208" t="s">
        <v>1019</v>
      </c>
      <c r="B550" s="254" t="s">
        <v>477</v>
      </c>
      <c r="C550" s="208" t="s">
        <v>264</v>
      </c>
      <c r="D550" s="210">
        <v>1</v>
      </c>
      <c r="E550" s="211">
        <v>174353</v>
      </c>
      <c r="F550" s="211">
        <f t="shared" si="55"/>
        <v>174353</v>
      </c>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2" customHeight="1" x14ac:dyDescent="0.2">
      <c r="A551" s="208" t="s">
        <v>1020</v>
      </c>
      <c r="B551" s="254" t="s">
        <v>998</v>
      </c>
      <c r="C551" s="208" t="s">
        <v>264</v>
      </c>
      <c r="D551" s="210">
        <v>2</v>
      </c>
      <c r="E551" s="211">
        <v>281870</v>
      </c>
      <c r="F551" s="211">
        <f t="shared" si="55"/>
        <v>563740</v>
      </c>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2" customHeight="1" x14ac:dyDescent="0.2">
      <c r="A552" s="208" t="s">
        <v>1021</v>
      </c>
      <c r="B552" s="254" t="s">
        <v>898</v>
      </c>
      <c r="C552" s="208" t="s">
        <v>256</v>
      </c>
      <c r="D552" s="210">
        <v>25.86</v>
      </c>
      <c r="E552" s="211">
        <v>56708</v>
      </c>
      <c r="F552" s="211">
        <f t="shared" si="55"/>
        <v>1466469</v>
      </c>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2" customHeight="1" x14ac:dyDescent="0.2">
      <c r="A553" s="208" t="s">
        <v>1022</v>
      </c>
      <c r="B553" s="254" t="s">
        <v>487</v>
      </c>
      <c r="C553" s="208" t="s">
        <v>256</v>
      </c>
      <c r="D553" s="210">
        <v>22.72</v>
      </c>
      <c r="E553" s="211">
        <v>24082</v>
      </c>
      <c r="F553" s="211">
        <f t="shared" si="55"/>
        <v>547143</v>
      </c>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2" customHeight="1" x14ac:dyDescent="0.2">
      <c r="A554" s="208" t="s">
        <v>1023</v>
      </c>
      <c r="B554" s="254" t="s">
        <v>979</v>
      </c>
      <c r="C554" s="208" t="s">
        <v>256</v>
      </c>
      <c r="D554" s="210">
        <v>5.7</v>
      </c>
      <c r="E554" s="211">
        <v>71900</v>
      </c>
      <c r="F554" s="211">
        <f t="shared" si="55"/>
        <v>409830</v>
      </c>
      <c r="G554" s="193"/>
      <c r="H554" s="218"/>
      <c r="I554" s="193"/>
      <c r="J554" s="193"/>
      <c r="K554" s="193"/>
      <c r="L554" s="193"/>
      <c r="M554" s="193"/>
      <c r="N554" s="193"/>
      <c r="O554" s="193"/>
      <c r="P554" s="193"/>
      <c r="Q554" s="193"/>
      <c r="R554" s="193"/>
      <c r="S554" s="193"/>
      <c r="T554" s="193"/>
      <c r="U554" s="193"/>
      <c r="V554" s="193"/>
      <c r="W554" s="193"/>
      <c r="X554" s="193"/>
      <c r="Y554" s="193"/>
      <c r="Z554" s="193"/>
    </row>
    <row r="555" spans="1:26" ht="12" customHeight="1" x14ac:dyDescent="0.2">
      <c r="A555" s="208" t="s">
        <v>1024</v>
      </c>
      <c r="B555" s="254" t="s">
        <v>490</v>
      </c>
      <c r="C555" s="208" t="s">
        <v>256</v>
      </c>
      <c r="D555" s="210">
        <v>12.88</v>
      </c>
      <c r="E555" s="211">
        <v>10435</v>
      </c>
      <c r="F555" s="211">
        <f t="shared" si="55"/>
        <v>134403</v>
      </c>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2" customHeight="1" x14ac:dyDescent="0.2">
      <c r="A556" s="208" t="s">
        <v>1025</v>
      </c>
      <c r="B556" s="254" t="s">
        <v>902</v>
      </c>
      <c r="C556" s="208" t="s">
        <v>264</v>
      </c>
      <c r="D556" s="210">
        <v>2</v>
      </c>
      <c r="E556" s="211">
        <v>1475250</v>
      </c>
      <c r="F556" s="211">
        <f t="shared" si="55"/>
        <v>2950500</v>
      </c>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2" customHeight="1" x14ac:dyDescent="0.2">
      <c r="A557" s="253">
        <v>7.5</v>
      </c>
      <c r="B557" s="205" t="s">
        <v>1026</v>
      </c>
      <c r="C557" s="204"/>
      <c r="D557" s="232"/>
      <c r="E557" s="213"/>
      <c r="F557" s="207"/>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2" customHeight="1" x14ac:dyDescent="0.2">
      <c r="A558" s="208" t="s">
        <v>1027</v>
      </c>
      <c r="B558" s="254" t="s">
        <v>906</v>
      </c>
      <c r="C558" s="208" t="s">
        <v>256</v>
      </c>
      <c r="D558" s="210">
        <v>602.96</v>
      </c>
      <c r="E558" s="211">
        <v>10435</v>
      </c>
      <c r="F558" s="211">
        <f t="shared" ref="F558:F561" si="56">ROUND(E558*D558,0)</f>
        <v>6291888</v>
      </c>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2" customHeight="1" x14ac:dyDescent="0.2">
      <c r="A559" s="208" t="s">
        <v>1028</v>
      </c>
      <c r="B559" s="254" t="s">
        <v>954</v>
      </c>
      <c r="C559" s="208" t="s">
        <v>256</v>
      </c>
      <c r="D559" s="210">
        <v>52.83</v>
      </c>
      <c r="E559" s="211">
        <v>13206</v>
      </c>
      <c r="F559" s="211">
        <f t="shared" si="56"/>
        <v>697673</v>
      </c>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2" customHeight="1" x14ac:dyDescent="0.2">
      <c r="A560" s="208" t="s">
        <v>1029</v>
      </c>
      <c r="B560" s="254" t="s">
        <v>915</v>
      </c>
      <c r="C560" s="208" t="s">
        <v>256</v>
      </c>
      <c r="D560" s="210">
        <v>5.13</v>
      </c>
      <c r="E560" s="211">
        <v>17810</v>
      </c>
      <c r="F560" s="211">
        <f t="shared" si="56"/>
        <v>91365</v>
      </c>
      <c r="G560" s="193"/>
      <c r="H560" s="218"/>
      <c r="I560" s="193"/>
      <c r="J560" s="193"/>
      <c r="K560" s="193"/>
      <c r="L560" s="193"/>
      <c r="M560" s="193"/>
      <c r="N560" s="193"/>
      <c r="O560" s="193"/>
      <c r="P560" s="193"/>
      <c r="Q560" s="193"/>
      <c r="R560" s="193"/>
      <c r="S560" s="193"/>
      <c r="T560" s="193"/>
      <c r="U560" s="193"/>
      <c r="V560" s="193"/>
      <c r="W560" s="193"/>
      <c r="X560" s="193"/>
      <c r="Y560" s="193"/>
      <c r="Z560" s="193"/>
    </row>
    <row r="561" spans="1:26" ht="12" customHeight="1" x14ac:dyDescent="0.2">
      <c r="A561" s="208" t="s">
        <v>1030</v>
      </c>
      <c r="B561" s="254" t="s">
        <v>1031</v>
      </c>
      <c r="C561" s="208" t="s">
        <v>256</v>
      </c>
      <c r="D561" s="210">
        <v>17.41</v>
      </c>
      <c r="E561" s="211">
        <v>23789</v>
      </c>
      <c r="F561" s="211">
        <f t="shared" si="56"/>
        <v>414166</v>
      </c>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2" customHeight="1" x14ac:dyDescent="0.2">
      <c r="A562" s="253">
        <v>7.6</v>
      </c>
      <c r="B562" s="205" t="s">
        <v>1032</v>
      </c>
      <c r="C562" s="204"/>
      <c r="D562" s="232"/>
      <c r="E562" s="213"/>
      <c r="F562" s="207"/>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2" customHeight="1" x14ac:dyDescent="0.2">
      <c r="A563" s="208" t="s">
        <v>1033</v>
      </c>
      <c r="B563" s="254" t="s">
        <v>906</v>
      </c>
      <c r="C563" s="208" t="s">
        <v>256</v>
      </c>
      <c r="D563" s="210">
        <v>1117.04</v>
      </c>
      <c r="E563" s="211">
        <v>10435</v>
      </c>
      <c r="F563" s="211">
        <f t="shared" ref="F563:F565" si="57">ROUND(E563*D563,0)</f>
        <v>11656312</v>
      </c>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2" customHeight="1" x14ac:dyDescent="0.2">
      <c r="A564" s="208" t="s">
        <v>1034</v>
      </c>
      <c r="B564" s="254" t="s">
        <v>954</v>
      </c>
      <c r="C564" s="208" t="s">
        <v>256</v>
      </c>
      <c r="D564" s="210">
        <v>39.36</v>
      </c>
      <c r="E564" s="211">
        <v>13206</v>
      </c>
      <c r="F564" s="211">
        <f t="shared" si="57"/>
        <v>519788</v>
      </c>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2" customHeight="1" x14ac:dyDescent="0.2">
      <c r="A565" s="208" t="s">
        <v>1035</v>
      </c>
      <c r="B565" s="254" t="s">
        <v>1031</v>
      </c>
      <c r="C565" s="208" t="s">
        <v>256</v>
      </c>
      <c r="D565" s="210">
        <v>24.59</v>
      </c>
      <c r="E565" s="211">
        <v>23789</v>
      </c>
      <c r="F565" s="211">
        <f t="shared" si="57"/>
        <v>584972</v>
      </c>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2" customHeight="1" x14ac:dyDescent="0.2">
      <c r="A566" s="253">
        <v>7.7</v>
      </c>
      <c r="B566" s="205" t="s">
        <v>1036</v>
      </c>
      <c r="C566" s="204"/>
      <c r="D566" s="232"/>
      <c r="E566" s="213"/>
      <c r="F566" s="207"/>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2" customHeight="1" x14ac:dyDescent="0.2">
      <c r="A567" s="208" t="s">
        <v>1037</v>
      </c>
      <c r="B567" s="254" t="s">
        <v>906</v>
      </c>
      <c r="C567" s="208" t="s">
        <v>256</v>
      </c>
      <c r="D567" s="210">
        <v>976.53</v>
      </c>
      <c r="E567" s="211">
        <v>10435</v>
      </c>
      <c r="F567" s="211">
        <f t="shared" ref="F567:F569" si="58">ROUND(E567*D567,0)</f>
        <v>10190091</v>
      </c>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2" customHeight="1" x14ac:dyDescent="0.2">
      <c r="A568" s="208" t="s">
        <v>1038</v>
      </c>
      <c r="B568" s="254" t="s">
        <v>954</v>
      </c>
      <c r="C568" s="208" t="s">
        <v>256</v>
      </c>
      <c r="D568" s="210">
        <v>54.08</v>
      </c>
      <c r="E568" s="211">
        <v>13206</v>
      </c>
      <c r="F568" s="211">
        <f t="shared" si="58"/>
        <v>714180</v>
      </c>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2" customHeight="1" x14ac:dyDescent="0.2">
      <c r="A569" s="208" t="s">
        <v>1039</v>
      </c>
      <c r="B569" s="254" t="s">
        <v>1031</v>
      </c>
      <c r="C569" s="208" t="s">
        <v>256</v>
      </c>
      <c r="D569" s="210">
        <v>34.9</v>
      </c>
      <c r="E569" s="211">
        <v>23789</v>
      </c>
      <c r="F569" s="211">
        <f t="shared" si="58"/>
        <v>830236</v>
      </c>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2" customHeight="1" x14ac:dyDescent="0.2">
      <c r="A570" s="253">
        <v>7.8</v>
      </c>
      <c r="B570" s="205" t="s">
        <v>1040</v>
      </c>
      <c r="C570" s="204"/>
      <c r="D570" s="232"/>
      <c r="E570" s="213"/>
      <c r="F570" s="207"/>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2" customHeight="1" x14ac:dyDescent="0.2">
      <c r="A571" s="208" t="s">
        <v>1041</v>
      </c>
      <c r="B571" s="254" t="s">
        <v>906</v>
      </c>
      <c r="C571" s="208" t="s">
        <v>256</v>
      </c>
      <c r="D571" s="210">
        <v>888.73</v>
      </c>
      <c r="E571" s="211">
        <v>10435</v>
      </c>
      <c r="F571" s="211">
        <f t="shared" ref="F571:F573" si="59">ROUND(E571*D571,0)</f>
        <v>9273898</v>
      </c>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2" customHeight="1" x14ac:dyDescent="0.2">
      <c r="A572" s="208" t="s">
        <v>1042</v>
      </c>
      <c r="B572" s="254" t="s">
        <v>954</v>
      </c>
      <c r="C572" s="208" t="s">
        <v>256</v>
      </c>
      <c r="D572" s="210">
        <v>95.37</v>
      </c>
      <c r="E572" s="211">
        <v>13206</v>
      </c>
      <c r="F572" s="211">
        <f t="shared" si="59"/>
        <v>1259456</v>
      </c>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2" customHeight="1" x14ac:dyDescent="0.2">
      <c r="A573" s="208" t="s">
        <v>1043</v>
      </c>
      <c r="B573" s="254" t="s">
        <v>1031</v>
      </c>
      <c r="C573" s="208" t="s">
        <v>256</v>
      </c>
      <c r="D573" s="210">
        <v>90.41</v>
      </c>
      <c r="E573" s="211">
        <v>23789</v>
      </c>
      <c r="F573" s="211">
        <f t="shared" si="59"/>
        <v>2150763</v>
      </c>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2" customHeight="1" x14ac:dyDescent="0.2">
      <c r="A574" s="253">
        <v>7.9</v>
      </c>
      <c r="B574" s="205" t="s">
        <v>1044</v>
      </c>
      <c r="C574" s="204"/>
      <c r="D574" s="232"/>
      <c r="E574" s="213"/>
      <c r="F574" s="207"/>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2" customHeight="1" x14ac:dyDescent="0.2">
      <c r="A575" s="208" t="s">
        <v>1045</v>
      </c>
      <c r="B575" s="236" t="s">
        <v>906</v>
      </c>
      <c r="C575" s="208" t="s">
        <v>256</v>
      </c>
      <c r="D575" s="210">
        <v>960.62</v>
      </c>
      <c r="E575" s="211">
        <v>10435</v>
      </c>
      <c r="F575" s="211">
        <f t="shared" ref="F575:F577" si="60">ROUND(E575*D575,0)</f>
        <v>10024070</v>
      </c>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2" customHeight="1" x14ac:dyDescent="0.2">
      <c r="A576" s="208" t="s">
        <v>1046</v>
      </c>
      <c r="B576" s="236" t="s">
        <v>954</v>
      </c>
      <c r="C576" s="208" t="s">
        <v>256</v>
      </c>
      <c r="D576" s="210">
        <v>59.25</v>
      </c>
      <c r="E576" s="211">
        <v>13206</v>
      </c>
      <c r="F576" s="211">
        <f t="shared" si="60"/>
        <v>782456</v>
      </c>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2" customHeight="1" x14ac:dyDescent="0.2">
      <c r="A577" s="208" t="s">
        <v>1047</v>
      </c>
      <c r="B577" s="236" t="s">
        <v>1031</v>
      </c>
      <c r="C577" s="208" t="s">
        <v>256</v>
      </c>
      <c r="D577" s="210">
        <v>26.23</v>
      </c>
      <c r="E577" s="211">
        <v>23789</v>
      </c>
      <c r="F577" s="211">
        <f t="shared" si="60"/>
        <v>623985</v>
      </c>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2" customHeight="1" x14ac:dyDescent="0.2">
      <c r="A578" s="248">
        <v>7.1</v>
      </c>
      <c r="B578" s="205" t="s">
        <v>1048</v>
      </c>
      <c r="C578" s="204"/>
      <c r="D578" s="232"/>
      <c r="E578" s="213"/>
      <c r="F578" s="207"/>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2" customHeight="1" x14ac:dyDescent="0.2">
      <c r="A579" s="208" t="s">
        <v>1049</v>
      </c>
      <c r="B579" s="254" t="s">
        <v>906</v>
      </c>
      <c r="C579" s="208" t="s">
        <v>256</v>
      </c>
      <c r="D579" s="210">
        <v>525.04</v>
      </c>
      <c r="E579" s="211">
        <v>10435</v>
      </c>
      <c r="F579" s="211">
        <f t="shared" ref="F579:F582" si="61">ROUND(E579*D579,0)</f>
        <v>5478792</v>
      </c>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2" customHeight="1" x14ac:dyDescent="0.2">
      <c r="A580" s="208" t="s">
        <v>1050</v>
      </c>
      <c r="B580" s="254" t="s">
        <v>954</v>
      </c>
      <c r="C580" s="208" t="s">
        <v>256</v>
      </c>
      <c r="D580" s="210">
        <v>56.019999999999996</v>
      </c>
      <c r="E580" s="211">
        <v>13206</v>
      </c>
      <c r="F580" s="211">
        <f t="shared" si="61"/>
        <v>739800</v>
      </c>
      <c r="G580" s="193"/>
      <c r="H580" s="218"/>
      <c r="I580" s="193"/>
      <c r="J580" s="193"/>
      <c r="K580" s="193"/>
      <c r="L580" s="193"/>
      <c r="M580" s="193"/>
      <c r="N580" s="193"/>
      <c r="O580" s="193"/>
      <c r="P580" s="193"/>
      <c r="Q580" s="193"/>
      <c r="R580" s="193"/>
      <c r="S580" s="193"/>
      <c r="T580" s="193"/>
      <c r="U580" s="193"/>
      <c r="V580" s="193"/>
      <c r="W580" s="193"/>
      <c r="X580" s="193"/>
      <c r="Y580" s="193"/>
      <c r="Z580" s="193"/>
    </row>
    <row r="581" spans="1:26" ht="12" customHeight="1" x14ac:dyDescent="0.2">
      <c r="A581" s="208" t="s">
        <v>1051</v>
      </c>
      <c r="B581" s="254" t="s">
        <v>1052</v>
      </c>
      <c r="C581" s="208" t="s">
        <v>259</v>
      </c>
      <c r="D581" s="210">
        <v>28</v>
      </c>
      <c r="E581" s="211">
        <v>7901</v>
      </c>
      <c r="F581" s="211">
        <f t="shared" si="61"/>
        <v>221228</v>
      </c>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2" customHeight="1" x14ac:dyDescent="0.2">
      <c r="A582" s="208" t="s">
        <v>1053</v>
      </c>
      <c r="B582" s="254" t="s">
        <v>1054</v>
      </c>
      <c r="C582" s="208" t="s">
        <v>259</v>
      </c>
      <c r="D582" s="210">
        <v>41.92</v>
      </c>
      <c r="E582" s="211">
        <v>12844</v>
      </c>
      <c r="F582" s="211">
        <f t="shared" si="61"/>
        <v>538420</v>
      </c>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2" customHeight="1" x14ac:dyDescent="0.2">
      <c r="A583" s="248">
        <v>7.11</v>
      </c>
      <c r="B583" s="205" t="s">
        <v>1055</v>
      </c>
      <c r="C583" s="204"/>
      <c r="D583" s="232"/>
      <c r="E583" s="213"/>
      <c r="F583" s="207"/>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2" customHeight="1" x14ac:dyDescent="0.2">
      <c r="A584" s="208" t="s">
        <v>1056</v>
      </c>
      <c r="B584" s="254" t="s">
        <v>906</v>
      </c>
      <c r="C584" s="208" t="s">
        <v>256</v>
      </c>
      <c r="D584" s="210">
        <v>633.17999999999995</v>
      </c>
      <c r="E584" s="211">
        <v>10435</v>
      </c>
      <c r="F584" s="211">
        <f t="shared" ref="F584:F585" si="62">ROUND(E584*D584,0)</f>
        <v>6607233</v>
      </c>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2" customHeight="1" x14ac:dyDescent="0.2">
      <c r="A585" s="208" t="s">
        <v>1057</v>
      </c>
      <c r="B585" s="254" t="s">
        <v>954</v>
      </c>
      <c r="C585" s="208" t="s">
        <v>256</v>
      </c>
      <c r="D585" s="210">
        <v>40.11</v>
      </c>
      <c r="E585" s="211">
        <v>13206</v>
      </c>
      <c r="F585" s="211">
        <f t="shared" si="62"/>
        <v>529693</v>
      </c>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2" customHeight="1" x14ac:dyDescent="0.2">
      <c r="A586" s="248">
        <v>7.12</v>
      </c>
      <c r="B586" s="205" t="s">
        <v>1058</v>
      </c>
      <c r="C586" s="204"/>
      <c r="D586" s="232"/>
      <c r="E586" s="213"/>
      <c r="F586" s="207"/>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2" customHeight="1" x14ac:dyDescent="0.2">
      <c r="A587" s="208" t="s">
        <v>1059</v>
      </c>
      <c r="B587" s="254" t="s">
        <v>906</v>
      </c>
      <c r="C587" s="208" t="s">
        <v>256</v>
      </c>
      <c r="D587" s="210">
        <v>1769.54</v>
      </c>
      <c r="E587" s="211">
        <v>10435</v>
      </c>
      <c r="F587" s="211">
        <f t="shared" ref="F587:F590" si="63">ROUND(E587*D587,0)</f>
        <v>18465150</v>
      </c>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2" customHeight="1" x14ac:dyDescent="0.2">
      <c r="A588" s="208" t="s">
        <v>1060</v>
      </c>
      <c r="B588" s="254" t="s">
        <v>954</v>
      </c>
      <c r="C588" s="208" t="s">
        <v>256</v>
      </c>
      <c r="D588" s="210">
        <v>99.9</v>
      </c>
      <c r="E588" s="211">
        <v>13206</v>
      </c>
      <c r="F588" s="211">
        <f t="shared" si="63"/>
        <v>1319279</v>
      </c>
      <c r="G588" s="193"/>
      <c r="H588" s="218"/>
      <c r="I588" s="193"/>
      <c r="J588" s="193"/>
      <c r="K588" s="193"/>
      <c r="L588" s="193"/>
      <c r="M588" s="193"/>
      <c r="N588" s="193"/>
      <c r="O588" s="193"/>
      <c r="P588" s="193"/>
      <c r="Q588" s="193"/>
      <c r="R588" s="193"/>
      <c r="S588" s="193"/>
      <c r="T588" s="193"/>
      <c r="U588" s="193"/>
      <c r="V588" s="193"/>
      <c r="W588" s="193"/>
      <c r="X588" s="193"/>
      <c r="Y588" s="193"/>
      <c r="Z588" s="193"/>
    </row>
    <row r="589" spans="1:26" ht="12" customHeight="1" x14ac:dyDescent="0.2">
      <c r="A589" s="208" t="s">
        <v>1061</v>
      </c>
      <c r="B589" s="254" t="s">
        <v>1031</v>
      </c>
      <c r="C589" s="208" t="s">
        <v>256</v>
      </c>
      <c r="D589" s="210">
        <v>36.15</v>
      </c>
      <c r="E589" s="211">
        <v>23789</v>
      </c>
      <c r="F589" s="211">
        <f t="shared" si="63"/>
        <v>859972</v>
      </c>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2" customHeight="1" x14ac:dyDescent="0.2">
      <c r="A590" s="208" t="s">
        <v>1062</v>
      </c>
      <c r="B590" s="254" t="s">
        <v>1054</v>
      </c>
      <c r="C590" s="208" t="s">
        <v>259</v>
      </c>
      <c r="D590" s="210">
        <v>22</v>
      </c>
      <c r="E590" s="211">
        <v>12844</v>
      </c>
      <c r="F590" s="211">
        <f t="shared" si="63"/>
        <v>282568</v>
      </c>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2" customHeight="1" x14ac:dyDescent="0.2">
      <c r="A591" s="248">
        <v>7.13</v>
      </c>
      <c r="B591" s="205" t="s">
        <v>1063</v>
      </c>
      <c r="C591" s="204"/>
      <c r="D591" s="232"/>
      <c r="E591" s="213"/>
      <c r="F591" s="207"/>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2" customHeight="1" x14ac:dyDescent="0.2">
      <c r="A592" s="208" t="s">
        <v>1064</v>
      </c>
      <c r="B592" s="254" t="s">
        <v>906</v>
      </c>
      <c r="C592" s="208" t="s">
        <v>256</v>
      </c>
      <c r="D592" s="210">
        <v>1130.6500000000001</v>
      </c>
      <c r="E592" s="211">
        <v>10435</v>
      </c>
      <c r="F592" s="211">
        <f t="shared" ref="F592:F594" si="64">ROUND(E592*D592,0)</f>
        <v>11798333</v>
      </c>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2" customHeight="1" x14ac:dyDescent="0.2">
      <c r="A593" s="208" t="s">
        <v>1065</v>
      </c>
      <c r="B593" s="254" t="s">
        <v>954</v>
      </c>
      <c r="C593" s="208" t="s">
        <v>256</v>
      </c>
      <c r="D593" s="210">
        <v>91.39</v>
      </c>
      <c r="E593" s="211">
        <v>13206</v>
      </c>
      <c r="F593" s="211">
        <f t="shared" si="64"/>
        <v>1206896</v>
      </c>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2" customHeight="1" x14ac:dyDescent="0.2">
      <c r="A594" s="208" t="s">
        <v>1066</v>
      </c>
      <c r="B594" s="254" t="s">
        <v>1031</v>
      </c>
      <c r="C594" s="208" t="s">
        <v>256</v>
      </c>
      <c r="D594" s="210">
        <v>25.82</v>
      </c>
      <c r="E594" s="211">
        <v>23789</v>
      </c>
      <c r="F594" s="211">
        <f t="shared" si="64"/>
        <v>614232</v>
      </c>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2" customHeight="1" x14ac:dyDescent="0.2">
      <c r="A595" s="248">
        <v>7.14</v>
      </c>
      <c r="B595" s="205" t="s">
        <v>1067</v>
      </c>
      <c r="C595" s="204"/>
      <c r="D595" s="232"/>
      <c r="E595" s="213"/>
      <c r="F595" s="207"/>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2" customHeight="1" x14ac:dyDescent="0.2">
      <c r="A596" s="208" t="s">
        <v>1068</v>
      </c>
      <c r="B596" s="254" t="s">
        <v>1069</v>
      </c>
      <c r="C596" s="208" t="s">
        <v>264</v>
      </c>
      <c r="D596" s="210">
        <v>6</v>
      </c>
      <c r="E596" s="211">
        <v>1470000</v>
      </c>
      <c r="F596" s="211">
        <f t="shared" ref="F596:F601" si="65">ROUND(E596*D596,0)</f>
        <v>8820000</v>
      </c>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2" customHeight="1" x14ac:dyDescent="0.2">
      <c r="A597" s="208" t="s">
        <v>1070</v>
      </c>
      <c r="B597" s="254" t="s">
        <v>1071</v>
      </c>
      <c r="C597" s="208" t="s">
        <v>264</v>
      </c>
      <c r="D597" s="210">
        <v>1</v>
      </c>
      <c r="E597" s="211">
        <v>1970000</v>
      </c>
      <c r="F597" s="211">
        <f t="shared" si="65"/>
        <v>1970000</v>
      </c>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2" customHeight="1" x14ac:dyDescent="0.2">
      <c r="A598" s="208" t="s">
        <v>1072</v>
      </c>
      <c r="B598" s="254" t="s">
        <v>1073</v>
      </c>
      <c r="C598" s="208" t="s">
        <v>264</v>
      </c>
      <c r="D598" s="210">
        <v>2</v>
      </c>
      <c r="E598" s="211">
        <v>330000</v>
      </c>
      <c r="F598" s="211">
        <f t="shared" si="65"/>
        <v>660000</v>
      </c>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2" customHeight="1" x14ac:dyDescent="0.2">
      <c r="A599" s="208" t="s">
        <v>1074</v>
      </c>
      <c r="B599" s="254" t="s">
        <v>1075</v>
      </c>
      <c r="C599" s="208" t="s">
        <v>264</v>
      </c>
      <c r="D599" s="210">
        <v>1</v>
      </c>
      <c r="E599" s="211">
        <v>262500</v>
      </c>
      <c r="F599" s="211">
        <f t="shared" si="65"/>
        <v>262500</v>
      </c>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2" customHeight="1" x14ac:dyDescent="0.2">
      <c r="A600" s="208" t="s">
        <v>1076</v>
      </c>
      <c r="B600" s="254" t="s">
        <v>1077</v>
      </c>
      <c r="C600" s="208" t="s">
        <v>264</v>
      </c>
      <c r="D600" s="210">
        <v>1</v>
      </c>
      <c r="E600" s="211">
        <v>280000</v>
      </c>
      <c r="F600" s="211">
        <f t="shared" si="65"/>
        <v>280000</v>
      </c>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2" customHeight="1" x14ac:dyDescent="0.2">
      <c r="A601" s="208" t="s">
        <v>1078</v>
      </c>
      <c r="B601" s="254" t="s">
        <v>1079</v>
      </c>
      <c r="C601" s="208" t="s">
        <v>264</v>
      </c>
      <c r="D601" s="210">
        <v>7</v>
      </c>
      <c r="E601" s="211">
        <v>215000</v>
      </c>
      <c r="F601" s="211">
        <f t="shared" si="65"/>
        <v>1505000</v>
      </c>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2" customHeight="1" x14ac:dyDescent="0.2">
      <c r="A602" s="248">
        <v>7.15</v>
      </c>
      <c r="B602" s="205" t="s">
        <v>1080</v>
      </c>
      <c r="C602" s="204"/>
      <c r="D602" s="232"/>
      <c r="E602" s="213"/>
      <c r="F602" s="207"/>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2" customHeight="1" x14ac:dyDescent="0.2">
      <c r="A603" s="208" t="s">
        <v>1081</v>
      </c>
      <c r="B603" s="254" t="s">
        <v>1082</v>
      </c>
      <c r="C603" s="208" t="s">
        <v>259</v>
      </c>
      <c r="D603" s="210">
        <v>24</v>
      </c>
      <c r="E603" s="211">
        <v>258378</v>
      </c>
      <c r="F603" s="211">
        <f>ROUND(E603*D603,0)</f>
        <v>6201072</v>
      </c>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2" customHeight="1" x14ac:dyDescent="0.2">
      <c r="A604" s="237"/>
      <c r="B604" s="255" t="s">
        <v>402</v>
      </c>
      <c r="C604" s="250"/>
      <c r="D604" s="251"/>
      <c r="E604" s="252"/>
      <c r="F604" s="241">
        <f>SUM(F488:F603)</f>
        <v>155300471</v>
      </c>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2" customHeight="1" x14ac:dyDescent="0.2">
      <c r="A605" s="199">
        <v>8</v>
      </c>
      <c r="B605" s="200" t="s">
        <v>1083</v>
      </c>
      <c r="C605" s="201"/>
      <c r="D605" s="202"/>
      <c r="E605" s="203"/>
      <c r="F605" s="20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2" customHeight="1" x14ac:dyDescent="0.2">
      <c r="A606" s="253">
        <v>8.1</v>
      </c>
      <c r="B606" s="205" t="s">
        <v>1084</v>
      </c>
      <c r="C606" s="204"/>
      <c r="D606" s="232"/>
      <c r="E606" s="213"/>
      <c r="F606" s="207"/>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2" customHeight="1" x14ac:dyDescent="0.2">
      <c r="A607" s="208" t="s">
        <v>1085</v>
      </c>
      <c r="B607" s="209" t="s">
        <v>1086</v>
      </c>
      <c r="C607" s="208" t="s">
        <v>256</v>
      </c>
      <c r="D607" s="210">
        <v>1159.7</v>
      </c>
      <c r="E607" s="211">
        <v>10435</v>
      </c>
      <c r="F607" s="211">
        <f t="shared" ref="F607:F610" si="66">ROUND(E607*D607,0)</f>
        <v>12101470</v>
      </c>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2" customHeight="1" x14ac:dyDescent="0.2">
      <c r="A608" s="208" t="s">
        <v>1087</v>
      </c>
      <c r="B608" s="209" t="s">
        <v>1088</v>
      </c>
      <c r="C608" s="208" t="s">
        <v>256</v>
      </c>
      <c r="D608" s="210">
        <v>30.51</v>
      </c>
      <c r="E608" s="211">
        <v>23789</v>
      </c>
      <c r="F608" s="211">
        <f t="shared" si="66"/>
        <v>725802</v>
      </c>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2" customHeight="1" x14ac:dyDescent="0.2">
      <c r="A609" s="208" t="s">
        <v>1089</v>
      </c>
      <c r="B609" s="209" t="s">
        <v>1090</v>
      </c>
      <c r="C609" s="208" t="s">
        <v>256</v>
      </c>
      <c r="D609" s="210">
        <v>73.03</v>
      </c>
      <c r="E609" s="211">
        <v>13206</v>
      </c>
      <c r="F609" s="211">
        <f t="shared" si="66"/>
        <v>964434</v>
      </c>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2" customHeight="1" x14ac:dyDescent="0.2">
      <c r="A610" s="208" t="s">
        <v>1091</v>
      </c>
      <c r="B610" s="209" t="s">
        <v>1054</v>
      </c>
      <c r="C610" s="208" t="s">
        <v>259</v>
      </c>
      <c r="D610" s="210">
        <v>20.399999999999999</v>
      </c>
      <c r="E610" s="211">
        <v>10825</v>
      </c>
      <c r="F610" s="211">
        <f t="shared" si="66"/>
        <v>220830</v>
      </c>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2" customHeight="1" x14ac:dyDescent="0.2">
      <c r="A611" s="253">
        <v>8.1999999999999993</v>
      </c>
      <c r="B611" s="205" t="s">
        <v>1092</v>
      </c>
      <c r="C611" s="204"/>
      <c r="D611" s="232"/>
      <c r="E611" s="213"/>
      <c r="F611" s="207"/>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2" customHeight="1" x14ac:dyDescent="0.2">
      <c r="A612" s="208" t="s">
        <v>1093</v>
      </c>
      <c r="B612" s="209" t="s">
        <v>1086</v>
      </c>
      <c r="C612" s="208" t="s">
        <v>256</v>
      </c>
      <c r="D612" s="210">
        <v>806.89</v>
      </c>
      <c r="E612" s="211">
        <v>10435</v>
      </c>
      <c r="F612" s="211">
        <f t="shared" ref="F612:F613" si="67">ROUND(E612*D612,0)</f>
        <v>8419897</v>
      </c>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2" customHeight="1" x14ac:dyDescent="0.2">
      <c r="A613" s="208" t="s">
        <v>1094</v>
      </c>
      <c r="B613" s="209" t="s">
        <v>1090</v>
      </c>
      <c r="C613" s="208" t="s">
        <v>256</v>
      </c>
      <c r="D613" s="210">
        <v>53.099999999999994</v>
      </c>
      <c r="E613" s="211">
        <v>13206</v>
      </c>
      <c r="F613" s="211">
        <f t="shared" si="67"/>
        <v>701239</v>
      </c>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2" customHeight="1" x14ac:dyDescent="0.2">
      <c r="A614" s="204">
        <v>8.3000000000000007</v>
      </c>
      <c r="B614" s="205" t="s">
        <v>1095</v>
      </c>
      <c r="C614" s="204"/>
      <c r="D614" s="212"/>
      <c r="E614" s="213"/>
      <c r="F614" s="213"/>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2" customHeight="1" x14ac:dyDescent="0.2">
      <c r="A615" s="208" t="s">
        <v>1096</v>
      </c>
      <c r="B615" s="209" t="s">
        <v>1086</v>
      </c>
      <c r="C615" s="208" t="s">
        <v>256</v>
      </c>
      <c r="D615" s="210">
        <v>363.6</v>
      </c>
      <c r="E615" s="211">
        <v>10435</v>
      </c>
      <c r="F615" s="211">
        <f t="shared" ref="F615:F616" si="68">ROUND(E615*D615,0)</f>
        <v>3794166</v>
      </c>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2" customHeight="1" x14ac:dyDescent="0.2">
      <c r="A616" s="208" t="s">
        <v>1097</v>
      </c>
      <c r="B616" s="209" t="s">
        <v>1090</v>
      </c>
      <c r="C616" s="208" t="s">
        <v>256</v>
      </c>
      <c r="D616" s="210">
        <v>15.299999999999999</v>
      </c>
      <c r="E616" s="211">
        <v>13206</v>
      </c>
      <c r="F616" s="211">
        <f t="shared" si="68"/>
        <v>202052</v>
      </c>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2" customHeight="1" x14ac:dyDescent="0.2">
      <c r="A617" s="204">
        <v>8.4</v>
      </c>
      <c r="B617" s="205" t="s">
        <v>1098</v>
      </c>
      <c r="C617" s="204"/>
      <c r="D617" s="212"/>
      <c r="E617" s="213"/>
      <c r="F617" s="213"/>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2" customHeight="1" x14ac:dyDescent="0.2">
      <c r="A618" s="208" t="s">
        <v>1099</v>
      </c>
      <c r="B618" s="209" t="s">
        <v>1086</v>
      </c>
      <c r="C618" s="208" t="s">
        <v>256</v>
      </c>
      <c r="D618" s="210">
        <v>529.4</v>
      </c>
      <c r="E618" s="211">
        <v>10435</v>
      </c>
      <c r="F618" s="211">
        <f t="shared" ref="F618:F619" si="69">ROUND(E618*D618,0)</f>
        <v>5524289</v>
      </c>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2" customHeight="1" x14ac:dyDescent="0.2">
      <c r="A619" s="208" t="s">
        <v>1100</v>
      </c>
      <c r="B619" s="209" t="s">
        <v>1090</v>
      </c>
      <c r="C619" s="208" t="s">
        <v>256</v>
      </c>
      <c r="D619" s="210">
        <v>27.05</v>
      </c>
      <c r="E619" s="211">
        <v>13206</v>
      </c>
      <c r="F619" s="211">
        <f t="shared" si="69"/>
        <v>357222</v>
      </c>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2" customHeight="1" x14ac:dyDescent="0.2">
      <c r="A620" s="204">
        <v>8.5</v>
      </c>
      <c r="B620" s="205" t="s">
        <v>1101</v>
      </c>
      <c r="C620" s="204"/>
      <c r="D620" s="212"/>
      <c r="E620" s="213"/>
      <c r="F620" s="213"/>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2" customHeight="1" x14ac:dyDescent="0.2">
      <c r="A621" s="208" t="s">
        <v>1102</v>
      </c>
      <c r="B621" s="209" t="s">
        <v>503</v>
      </c>
      <c r="C621" s="208" t="s">
        <v>256</v>
      </c>
      <c r="D621" s="210">
        <v>6</v>
      </c>
      <c r="E621" s="211">
        <v>14019</v>
      </c>
      <c r="F621" s="211">
        <f t="shared" ref="F621:F623" si="70">ROUND(E621*D621,0)</f>
        <v>84114</v>
      </c>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2" customHeight="1" x14ac:dyDescent="0.2">
      <c r="A622" s="208" t="s">
        <v>1103</v>
      </c>
      <c r="B622" s="209" t="s">
        <v>1104</v>
      </c>
      <c r="C622" s="208" t="s">
        <v>256</v>
      </c>
      <c r="D622" s="210">
        <v>6</v>
      </c>
      <c r="E622" s="211">
        <v>24082</v>
      </c>
      <c r="F622" s="211">
        <f t="shared" si="70"/>
        <v>144492</v>
      </c>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2" customHeight="1" x14ac:dyDescent="0.2">
      <c r="A623" s="208" t="s">
        <v>1105</v>
      </c>
      <c r="B623" s="209" t="s">
        <v>411</v>
      </c>
      <c r="C623" s="208" t="s">
        <v>256</v>
      </c>
      <c r="D623" s="210">
        <v>6</v>
      </c>
      <c r="E623" s="211">
        <v>48819</v>
      </c>
      <c r="F623" s="211">
        <f t="shared" si="70"/>
        <v>292914</v>
      </c>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2" customHeight="1" x14ac:dyDescent="0.2">
      <c r="A624" s="237"/>
      <c r="B624" s="238" t="s">
        <v>402</v>
      </c>
      <c r="C624" s="250"/>
      <c r="D624" s="251"/>
      <c r="E624" s="252"/>
      <c r="F624" s="241">
        <f>SUM(F607:F623)</f>
        <v>33532921</v>
      </c>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2" customHeight="1" x14ac:dyDescent="0.2">
      <c r="A625" s="199">
        <v>9</v>
      </c>
      <c r="B625" s="200" t="s">
        <v>1106</v>
      </c>
      <c r="C625" s="201"/>
      <c r="D625" s="202"/>
      <c r="E625" s="203"/>
      <c r="F625" s="20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2" customHeight="1" x14ac:dyDescent="0.2">
      <c r="A626" s="253">
        <v>9.1</v>
      </c>
      <c r="B626" s="205" t="s">
        <v>1107</v>
      </c>
      <c r="C626" s="204"/>
      <c r="D626" s="232"/>
      <c r="E626" s="213"/>
      <c r="F626" s="207"/>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2" customHeight="1" x14ac:dyDescent="0.2">
      <c r="A627" s="208" t="s">
        <v>1108</v>
      </c>
      <c r="B627" s="209" t="s">
        <v>864</v>
      </c>
      <c r="C627" s="208" t="s">
        <v>256</v>
      </c>
      <c r="D627" s="210">
        <v>111.14</v>
      </c>
      <c r="E627" s="211">
        <v>7826</v>
      </c>
      <c r="F627" s="211">
        <f t="shared" ref="F627:F656" si="71">ROUND(E627*D627,0)</f>
        <v>869782</v>
      </c>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2" customHeight="1" x14ac:dyDescent="0.2">
      <c r="A628" s="208" t="s">
        <v>1109</v>
      </c>
      <c r="B628" s="209" t="s">
        <v>443</v>
      </c>
      <c r="C628" s="208" t="s">
        <v>264</v>
      </c>
      <c r="D628" s="210">
        <v>13</v>
      </c>
      <c r="E628" s="211">
        <v>21908</v>
      </c>
      <c r="F628" s="211">
        <f t="shared" si="71"/>
        <v>284804</v>
      </c>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2" customHeight="1" x14ac:dyDescent="0.2">
      <c r="A629" s="208" t="s">
        <v>1110</v>
      </c>
      <c r="B629" s="209" t="s">
        <v>869</v>
      </c>
      <c r="C629" s="208" t="s">
        <v>259</v>
      </c>
      <c r="D629" s="210">
        <v>100.22999999999999</v>
      </c>
      <c r="E629" s="211">
        <v>3833</v>
      </c>
      <c r="F629" s="211">
        <f t="shared" si="71"/>
        <v>384182</v>
      </c>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2" customHeight="1" x14ac:dyDescent="0.2">
      <c r="A630" s="208" t="s">
        <v>1111</v>
      </c>
      <c r="B630" s="209" t="s">
        <v>963</v>
      </c>
      <c r="C630" s="208" t="s">
        <v>259</v>
      </c>
      <c r="D630" s="210">
        <v>100.53</v>
      </c>
      <c r="E630" s="211">
        <v>7246</v>
      </c>
      <c r="F630" s="211">
        <f t="shared" si="71"/>
        <v>728440</v>
      </c>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2" customHeight="1" x14ac:dyDescent="0.2">
      <c r="A631" s="208" t="s">
        <v>1112</v>
      </c>
      <c r="B631" s="209" t="s">
        <v>456</v>
      </c>
      <c r="C631" s="208" t="s">
        <v>259</v>
      </c>
      <c r="D631" s="210">
        <v>13.330000000000002</v>
      </c>
      <c r="E631" s="211">
        <v>30270</v>
      </c>
      <c r="F631" s="211">
        <f t="shared" si="71"/>
        <v>403499</v>
      </c>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2" customHeight="1" x14ac:dyDescent="0.2">
      <c r="A632" s="208" t="s">
        <v>1113</v>
      </c>
      <c r="B632" s="209" t="s">
        <v>458</v>
      </c>
      <c r="C632" s="208" t="s">
        <v>259</v>
      </c>
      <c r="D632" s="210">
        <v>13.78</v>
      </c>
      <c r="E632" s="211">
        <v>19521</v>
      </c>
      <c r="F632" s="211">
        <f t="shared" si="71"/>
        <v>268999</v>
      </c>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2" customHeight="1" x14ac:dyDescent="0.2">
      <c r="A633" s="208" t="s">
        <v>1114</v>
      </c>
      <c r="B633" s="209" t="s">
        <v>460</v>
      </c>
      <c r="C633" s="208" t="s">
        <v>259</v>
      </c>
      <c r="D633" s="210">
        <v>21.83</v>
      </c>
      <c r="E633" s="211">
        <v>17791</v>
      </c>
      <c r="F633" s="211">
        <f t="shared" si="71"/>
        <v>388378</v>
      </c>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2" customHeight="1" x14ac:dyDescent="0.2">
      <c r="A634" s="208" t="s">
        <v>1115</v>
      </c>
      <c r="B634" s="209" t="s">
        <v>378</v>
      </c>
      <c r="C634" s="208" t="s">
        <v>264</v>
      </c>
      <c r="D634" s="210">
        <v>5</v>
      </c>
      <c r="E634" s="211">
        <v>65335</v>
      </c>
      <c r="F634" s="211">
        <f t="shared" si="71"/>
        <v>326675</v>
      </c>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2" customHeight="1" x14ac:dyDescent="0.2">
      <c r="A635" s="208" t="s">
        <v>1116</v>
      </c>
      <c r="B635" s="209" t="s">
        <v>376</v>
      </c>
      <c r="C635" s="208" t="s">
        <v>264</v>
      </c>
      <c r="D635" s="210">
        <v>6</v>
      </c>
      <c r="E635" s="211">
        <v>71876</v>
      </c>
      <c r="F635" s="211">
        <f t="shared" si="71"/>
        <v>431256</v>
      </c>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2" customHeight="1" x14ac:dyDescent="0.2">
      <c r="A636" s="208" t="s">
        <v>1117</v>
      </c>
      <c r="B636" s="209" t="s">
        <v>374</v>
      </c>
      <c r="C636" s="208" t="s">
        <v>264</v>
      </c>
      <c r="D636" s="210">
        <v>4</v>
      </c>
      <c r="E636" s="211">
        <v>78673</v>
      </c>
      <c r="F636" s="211">
        <f t="shared" si="71"/>
        <v>314692</v>
      </c>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2" customHeight="1" x14ac:dyDescent="0.2">
      <c r="A637" s="208" t="s">
        <v>1118</v>
      </c>
      <c r="B637" s="209" t="s">
        <v>469</v>
      </c>
      <c r="C637" s="208" t="s">
        <v>264</v>
      </c>
      <c r="D637" s="210">
        <v>6</v>
      </c>
      <c r="E637" s="211">
        <v>10132</v>
      </c>
      <c r="F637" s="211">
        <f t="shared" si="71"/>
        <v>60792</v>
      </c>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2" customHeight="1" x14ac:dyDescent="0.2">
      <c r="A638" s="208" t="s">
        <v>1119</v>
      </c>
      <c r="B638" s="209" t="s">
        <v>882</v>
      </c>
      <c r="C638" s="208" t="s">
        <v>259</v>
      </c>
      <c r="D638" s="210">
        <v>51.289999999999992</v>
      </c>
      <c r="E638" s="211">
        <v>5462</v>
      </c>
      <c r="F638" s="211">
        <f t="shared" si="71"/>
        <v>280146</v>
      </c>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2" customHeight="1" x14ac:dyDescent="0.2">
      <c r="A639" s="208" t="s">
        <v>1120</v>
      </c>
      <c r="B639" s="209" t="s">
        <v>382</v>
      </c>
      <c r="C639" s="208" t="s">
        <v>264</v>
      </c>
      <c r="D639" s="210">
        <v>13</v>
      </c>
      <c r="E639" s="211">
        <v>46871</v>
      </c>
      <c r="F639" s="211">
        <f t="shared" si="71"/>
        <v>609323</v>
      </c>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2" customHeight="1" x14ac:dyDescent="0.2">
      <c r="A640" s="208" t="s">
        <v>1121</v>
      </c>
      <c r="B640" s="209" t="s">
        <v>885</v>
      </c>
      <c r="C640" s="208" t="s">
        <v>264</v>
      </c>
      <c r="D640" s="210">
        <v>7</v>
      </c>
      <c r="E640" s="211">
        <v>60112</v>
      </c>
      <c r="F640" s="211">
        <f t="shared" si="71"/>
        <v>420784</v>
      </c>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2" customHeight="1" x14ac:dyDescent="0.2">
      <c r="A641" s="208" t="s">
        <v>1122</v>
      </c>
      <c r="B641" s="209" t="s">
        <v>449</v>
      </c>
      <c r="C641" s="208" t="s">
        <v>264</v>
      </c>
      <c r="D641" s="210">
        <v>1</v>
      </c>
      <c r="E641" s="211">
        <v>1739</v>
      </c>
      <c r="F641" s="211">
        <f t="shared" si="71"/>
        <v>1739</v>
      </c>
      <c r="G641" s="247"/>
      <c r="H641" s="225"/>
      <c r="I641" s="218"/>
      <c r="J641" s="193"/>
      <c r="K641" s="225"/>
      <c r="L641" s="225"/>
      <c r="M641" s="225"/>
      <c r="N641" s="225"/>
      <c r="O641" s="225"/>
      <c r="P641" s="225"/>
      <c r="Q641" s="225"/>
      <c r="R641" s="225"/>
      <c r="S641" s="225"/>
      <c r="T641" s="225"/>
      <c r="U641" s="225"/>
      <c r="V641" s="225"/>
      <c r="W641" s="225"/>
      <c r="X641" s="225"/>
      <c r="Y641" s="225"/>
      <c r="Z641" s="225"/>
    </row>
    <row r="642" spans="1:26" ht="12" customHeight="1" x14ac:dyDescent="0.2">
      <c r="A642" s="208" t="s">
        <v>1123</v>
      </c>
      <c r="B642" s="209" t="s">
        <v>388</v>
      </c>
      <c r="C642" s="208" t="s">
        <v>264</v>
      </c>
      <c r="D642" s="210">
        <v>4</v>
      </c>
      <c r="E642" s="211">
        <v>3261</v>
      </c>
      <c r="F642" s="211">
        <f t="shared" si="71"/>
        <v>13044</v>
      </c>
      <c r="G642" s="193"/>
      <c r="H642" s="218"/>
      <c r="I642" s="193"/>
      <c r="J642" s="193"/>
      <c r="K642" s="193"/>
      <c r="L642" s="193"/>
      <c r="M642" s="193"/>
      <c r="N642" s="193"/>
      <c r="O642" s="193"/>
      <c r="P642" s="193"/>
      <c r="Q642" s="193"/>
      <c r="R642" s="193"/>
      <c r="S642" s="193"/>
      <c r="T642" s="193"/>
      <c r="U642" s="193"/>
      <c r="V642" s="193"/>
      <c r="W642" s="193"/>
      <c r="X642" s="193"/>
      <c r="Y642" s="193"/>
      <c r="Z642" s="193"/>
    </row>
    <row r="643" spans="1:26" ht="12" customHeight="1" x14ac:dyDescent="0.2">
      <c r="A643" s="208" t="s">
        <v>1124</v>
      </c>
      <c r="B643" s="209" t="s">
        <v>451</v>
      </c>
      <c r="C643" s="208" t="s">
        <v>259</v>
      </c>
      <c r="D643" s="210">
        <v>23.32</v>
      </c>
      <c r="E643" s="211">
        <v>314</v>
      </c>
      <c r="F643" s="211">
        <f t="shared" si="71"/>
        <v>7322</v>
      </c>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2" customHeight="1" x14ac:dyDescent="0.2">
      <c r="A644" s="208" t="s">
        <v>1125</v>
      </c>
      <c r="B644" s="209" t="s">
        <v>890</v>
      </c>
      <c r="C644" s="208" t="s">
        <v>259</v>
      </c>
      <c r="D644" s="210">
        <v>11.66</v>
      </c>
      <c r="E644" s="211">
        <v>1763</v>
      </c>
      <c r="F644" s="211">
        <f t="shared" si="71"/>
        <v>20557</v>
      </c>
      <c r="G644" s="193"/>
      <c r="H644" s="256"/>
      <c r="I644" s="193"/>
      <c r="J644" s="193"/>
      <c r="K644" s="193"/>
      <c r="L644" s="193"/>
      <c r="M644" s="193"/>
      <c r="N644" s="193"/>
      <c r="O644" s="193"/>
      <c r="P644" s="193"/>
      <c r="Q644" s="193"/>
      <c r="R644" s="193"/>
      <c r="S644" s="193"/>
      <c r="T644" s="193"/>
      <c r="U644" s="193"/>
      <c r="V644" s="193"/>
      <c r="W644" s="193"/>
      <c r="X644" s="193"/>
      <c r="Y644" s="193"/>
      <c r="Z644" s="193"/>
    </row>
    <row r="645" spans="1:26" ht="12" customHeight="1" x14ac:dyDescent="0.2">
      <c r="A645" s="208" t="s">
        <v>1126</v>
      </c>
      <c r="B645" s="209" t="s">
        <v>479</v>
      </c>
      <c r="C645" s="208" t="s">
        <v>264</v>
      </c>
      <c r="D645" s="210">
        <v>1</v>
      </c>
      <c r="E645" s="211">
        <v>76413</v>
      </c>
      <c r="F645" s="211">
        <f t="shared" si="71"/>
        <v>76413</v>
      </c>
      <c r="G645" s="193"/>
      <c r="H645" s="218"/>
      <c r="I645" s="193"/>
      <c r="J645" s="193"/>
      <c r="K645" s="193"/>
      <c r="L645" s="193"/>
      <c r="M645" s="193"/>
      <c r="N645" s="193"/>
      <c r="O645" s="193"/>
      <c r="P645" s="193"/>
      <c r="Q645" s="193"/>
      <c r="R645" s="193"/>
      <c r="S645" s="193"/>
      <c r="T645" s="193"/>
      <c r="U645" s="193"/>
      <c r="V645" s="193"/>
      <c r="W645" s="193"/>
      <c r="X645" s="193"/>
      <c r="Y645" s="193"/>
      <c r="Z645" s="193"/>
    </row>
    <row r="646" spans="1:26" ht="12" customHeight="1" x14ac:dyDescent="0.2">
      <c r="A646" s="208" t="s">
        <v>1127</v>
      </c>
      <c r="B646" s="209" t="s">
        <v>481</v>
      </c>
      <c r="C646" s="208" t="s">
        <v>264</v>
      </c>
      <c r="D646" s="210">
        <v>4</v>
      </c>
      <c r="E646" s="211">
        <v>85655</v>
      </c>
      <c r="F646" s="211">
        <f t="shared" si="71"/>
        <v>342620</v>
      </c>
      <c r="G646" s="193"/>
      <c r="H646" s="218"/>
      <c r="I646" s="193"/>
      <c r="J646" s="193"/>
      <c r="K646" s="193"/>
      <c r="L646" s="193"/>
      <c r="M646" s="193"/>
      <c r="N646" s="193"/>
      <c r="O646" s="193"/>
      <c r="P646" s="193"/>
      <c r="Q646" s="193"/>
      <c r="R646" s="193"/>
      <c r="S646" s="193"/>
      <c r="T646" s="193"/>
      <c r="U646" s="193"/>
      <c r="V646" s="193"/>
      <c r="W646" s="193"/>
      <c r="X646" s="193"/>
      <c r="Y646" s="193"/>
      <c r="Z646" s="193"/>
    </row>
    <row r="647" spans="1:26" ht="12" customHeight="1" x14ac:dyDescent="0.2">
      <c r="A647" s="208" t="s">
        <v>1128</v>
      </c>
      <c r="B647" s="209" t="s">
        <v>483</v>
      </c>
      <c r="C647" s="208" t="s">
        <v>264</v>
      </c>
      <c r="D647" s="210">
        <v>4</v>
      </c>
      <c r="E647" s="211">
        <v>160724</v>
      </c>
      <c r="F647" s="211">
        <f t="shared" si="71"/>
        <v>642896</v>
      </c>
      <c r="G647" s="193"/>
      <c r="H647" s="218"/>
      <c r="I647" s="193"/>
      <c r="J647" s="193"/>
      <c r="K647" s="193"/>
      <c r="L647" s="193"/>
      <c r="M647" s="193"/>
      <c r="N647" s="193"/>
      <c r="O647" s="193"/>
      <c r="P647" s="193"/>
      <c r="Q647" s="193"/>
      <c r="R647" s="193"/>
      <c r="S647" s="193"/>
      <c r="T647" s="193"/>
      <c r="U647" s="193"/>
      <c r="V647" s="193"/>
      <c r="W647" s="193"/>
      <c r="X647" s="193"/>
      <c r="Y647" s="193"/>
      <c r="Z647" s="193"/>
    </row>
    <row r="648" spans="1:26" ht="12" customHeight="1" x14ac:dyDescent="0.2">
      <c r="A648" s="208" t="s">
        <v>1129</v>
      </c>
      <c r="B648" s="209" t="s">
        <v>477</v>
      </c>
      <c r="C648" s="208" t="s">
        <v>264</v>
      </c>
      <c r="D648" s="210">
        <v>2</v>
      </c>
      <c r="E648" s="211">
        <v>174353</v>
      </c>
      <c r="F648" s="211">
        <f t="shared" si="71"/>
        <v>348706</v>
      </c>
      <c r="G648" s="193"/>
      <c r="H648" s="218"/>
      <c r="I648" s="193"/>
      <c r="J648" s="193"/>
      <c r="K648" s="193"/>
      <c r="L648" s="193"/>
      <c r="M648" s="193"/>
      <c r="N648" s="193"/>
      <c r="O648" s="193"/>
      <c r="P648" s="193"/>
      <c r="Q648" s="193"/>
      <c r="R648" s="193"/>
      <c r="S648" s="193"/>
      <c r="T648" s="193"/>
      <c r="U648" s="193"/>
      <c r="V648" s="193"/>
      <c r="W648" s="193"/>
      <c r="X648" s="193"/>
      <c r="Y648" s="193"/>
      <c r="Z648" s="193"/>
    </row>
    <row r="649" spans="1:26" ht="12" customHeight="1" x14ac:dyDescent="0.2">
      <c r="A649" s="208" t="s">
        <v>1130</v>
      </c>
      <c r="B649" s="209" t="s">
        <v>473</v>
      </c>
      <c r="C649" s="208" t="s">
        <v>264</v>
      </c>
      <c r="D649" s="210">
        <v>3</v>
      </c>
      <c r="E649" s="211">
        <v>142916</v>
      </c>
      <c r="F649" s="211">
        <f t="shared" si="71"/>
        <v>428748</v>
      </c>
      <c r="G649" s="193"/>
      <c r="H649" s="218"/>
      <c r="I649" s="193"/>
      <c r="J649" s="193"/>
      <c r="K649" s="193"/>
      <c r="L649" s="193"/>
      <c r="M649" s="193"/>
      <c r="N649" s="193"/>
      <c r="O649" s="193"/>
      <c r="P649" s="193"/>
      <c r="Q649" s="193"/>
      <c r="R649" s="193"/>
      <c r="S649" s="193"/>
      <c r="T649" s="193"/>
      <c r="U649" s="193"/>
      <c r="V649" s="193"/>
      <c r="W649" s="193"/>
      <c r="X649" s="193"/>
      <c r="Y649" s="193"/>
      <c r="Z649" s="193"/>
    </row>
    <row r="650" spans="1:26" ht="12" customHeight="1" x14ac:dyDescent="0.2">
      <c r="A650" s="208" t="s">
        <v>1131</v>
      </c>
      <c r="B650" s="209" t="s">
        <v>471</v>
      </c>
      <c r="C650" s="208" t="s">
        <v>264</v>
      </c>
      <c r="D650" s="210">
        <v>4</v>
      </c>
      <c r="E650" s="211">
        <v>281870</v>
      </c>
      <c r="F650" s="211">
        <f t="shared" si="71"/>
        <v>1127480</v>
      </c>
      <c r="G650" s="193"/>
      <c r="H650" s="218"/>
      <c r="I650" s="193"/>
      <c r="J650" s="193"/>
      <c r="K650" s="193"/>
      <c r="L650" s="193"/>
      <c r="M650" s="193"/>
      <c r="N650" s="193"/>
      <c r="O650" s="193"/>
      <c r="P650" s="193"/>
      <c r="Q650" s="193"/>
      <c r="R650" s="193"/>
      <c r="S650" s="193"/>
      <c r="T650" s="193"/>
      <c r="U650" s="193"/>
      <c r="V650" s="193"/>
      <c r="W650" s="193"/>
      <c r="X650" s="193"/>
      <c r="Y650" s="193"/>
      <c r="Z650" s="193"/>
    </row>
    <row r="651" spans="1:26" ht="12" customHeight="1" x14ac:dyDescent="0.2">
      <c r="A651" s="208" t="s">
        <v>1132</v>
      </c>
      <c r="B651" s="209" t="s">
        <v>1133</v>
      </c>
      <c r="C651" s="208" t="s">
        <v>264</v>
      </c>
      <c r="D651" s="210">
        <v>4</v>
      </c>
      <c r="E651" s="211">
        <v>47603</v>
      </c>
      <c r="F651" s="211">
        <f t="shared" si="71"/>
        <v>190412</v>
      </c>
      <c r="G651" s="193"/>
      <c r="H651" s="218"/>
      <c r="I651" s="193"/>
      <c r="J651" s="193"/>
      <c r="K651" s="193"/>
      <c r="L651" s="193"/>
      <c r="M651" s="193"/>
      <c r="N651" s="193"/>
      <c r="O651" s="193"/>
      <c r="P651" s="193"/>
      <c r="Q651" s="193"/>
      <c r="R651" s="193"/>
      <c r="S651" s="193"/>
      <c r="T651" s="193"/>
      <c r="U651" s="193"/>
      <c r="V651" s="193"/>
      <c r="W651" s="193"/>
      <c r="X651" s="193"/>
      <c r="Y651" s="193"/>
      <c r="Z651" s="193"/>
    </row>
    <row r="652" spans="1:26" ht="12" customHeight="1" x14ac:dyDescent="0.2">
      <c r="A652" s="208" t="s">
        <v>1134</v>
      </c>
      <c r="B652" s="209" t="s">
        <v>898</v>
      </c>
      <c r="C652" s="208" t="s">
        <v>256</v>
      </c>
      <c r="D652" s="210">
        <v>111.14</v>
      </c>
      <c r="E652" s="211">
        <v>56708</v>
      </c>
      <c r="F652" s="211">
        <f t="shared" si="71"/>
        <v>6302527</v>
      </c>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2" customHeight="1" x14ac:dyDescent="0.2">
      <c r="A653" s="208" t="s">
        <v>1135</v>
      </c>
      <c r="B653" s="209" t="s">
        <v>487</v>
      </c>
      <c r="C653" s="208" t="s">
        <v>256</v>
      </c>
      <c r="D653" s="210">
        <v>42.64</v>
      </c>
      <c r="E653" s="211">
        <v>24082</v>
      </c>
      <c r="F653" s="211">
        <f t="shared" si="71"/>
        <v>1026856</v>
      </c>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2" customHeight="1" x14ac:dyDescent="0.2">
      <c r="A654" s="208" t="s">
        <v>1136</v>
      </c>
      <c r="B654" s="209" t="s">
        <v>1137</v>
      </c>
      <c r="C654" s="208" t="s">
        <v>256</v>
      </c>
      <c r="D654" s="210">
        <v>42.63</v>
      </c>
      <c r="E654" s="211">
        <v>20265</v>
      </c>
      <c r="F654" s="211">
        <f t="shared" si="71"/>
        <v>863897</v>
      </c>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2" customHeight="1" x14ac:dyDescent="0.2">
      <c r="A655" s="208" t="s">
        <v>1138</v>
      </c>
      <c r="B655" s="209" t="s">
        <v>485</v>
      </c>
      <c r="C655" s="208" t="str">
        <f>+C654</f>
        <v>m2</v>
      </c>
      <c r="D655" s="210">
        <v>42.63</v>
      </c>
      <c r="E655" s="211">
        <v>45500</v>
      </c>
      <c r="F655" s="211">
        <f t="shared" si="71"/>
        <v>1939665</v>
      </c>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2" customHeight="1" x14ac:dyDescent="0.2">
      <c r="A656" s="208" t="s">
        <v>1139</v>
      </c>
      <c r="B656" s="209" t="s">
        <v>1140</v>
      </c>
      <c r="C656" s="208" t="s">
        <v>256</v>
      </c>
      <c r="D656" s="210">
        <v>58.53</v>
      </c>
      <c r="E656" s="211">
        <v>10435</v>
      </c>
      <c r="F656" s="211">
        <f t="shared" si="71"/>
        <v>610761</v>
      </c>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2" customHeight="1" x14ac:dyDescent="0.2">
      <c r="A657" s="253">
        <v>9.1999999999999993</v>
      </c>
      <c r="B657" s="205" t="s">
        <v>1141</v>
      </c>
      <c r="C657" s="204"/>
      <c r="D657" s="232"/>
      <c r="E657" s="213"/>
      <c r="F657" s="207"/>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2" customHeight="1" x14ac:dyDescent="0.2">
      <c r="A658" s="208" t="s">
        <v>1142</v>
      </c>
      <c r="B658" s="209" t="s">
        <v>864</v>
      </c>
      <c r="C658" s="208" t="s">
        <v>256</v>
      </c>
      <c r="D658" s="210">
        <v>111.14</v>
      </c>
      <c r="E658" s="211">
        <v>7826</v>
      </c>
      <c r="F658" s="211">
        <f t="shared" ref="F658:F686" si="72">ROUND(E658*D658,0)</f>
        <v>869782</v>
      </c>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2" customHeight="1" x14ac:dyDescent="0.2">
      <c r="A659" s="208" t="s">
        <v>1143</v>
      </c>
      <c r="B659" s="209" t="s">
        <v>443</v>
      </c>
      <c r="C659" s="208" t="s">
        <v>264</v>
      </c>
      <c r="D659" s="210">
        <v>12</v>
      </c>
      <c r="E659" s="211">
        <v>21908</v>
      </c>
      <c r="F659" s="211">
        <f t="shared" si="72"/>
        <v>262896</v>
      </c>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2" customHeight="1" x14ac:dyDescent="0.2">
      <c r="A660" s="208" t="s">
        <v>1144</v>
      </c>
      <c r="B660" s="209" t="s">
        <v>869</v>
      </c>
      <c r="C660" s="208" t="s">
        <v>259</v>
      </c>
      <c r="D660" s="210">
        <v>91.259999999999991</v>
      </c>
      <c r="E660" s="211">
        <v>3833</v>
      </c>
      <c r="F660" s="211">
        <f t="shared" si="72"/>
        <v>349800</v>
      </c>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2" customHeight="1" x14ac:dyDescent="0.2">
      <c r="A661" s="208" t="s">
        <v>1145</v>
      </c>
      <c r="B661" s="209" t="s">
        <v>963</v>
      </c>
      <c r="C661" s="208" t="s">
        <v>259</v>
      </c>
      <c r="D661" s="210">
        <v>91.259999999999991</v>
      </c>
      <c r="E661" s="211">
        <v>7246</v>
      </c>
      <c r="F661" s="211">
        <f t="shared" si="72"/>
        <v>661270</v>
      </c>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2" customHeight="1" x14ac:dyDescent="0.2">
      <c r="A662" s="208" t="s">
        <v>1146</v>
      </c>
      <c r="B662" s="209" t="s">
        <v>456</v>
      </c>
      <c r="C662" s="208" t="s">
        <v>259</v>
      </c>
      <c r="D662" s="210">
        <v>19.680000000000003</v>
      </c>
      <c r="E662" s="211">
        <v>30270</v>
      </c>
      <c r="F662" s="211">
        <f t="shared" si="72"/>
        <v>595714</v>
      </c>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2" customHeight="1" x14ac:dyDescent="0.2">
      <c r="A663" s="208" t="s">
        <v>1147</v>
      </c>
      <c r="B663" s="209" t="s">
        <v>458</v>
      </c>
      <c r="C663" s="208" t="s">
        <v>259</v>
      </c>
      <c r="D663" s="210">
        <v>13.78</v>
      </c>
      <c r="E663" s="211">
        <v>19521</v>
      </c>
      <c r="F663" s="211">
        <f t="shared" si="72"/>
        <v>268999</v>
      </c>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2" customHeight="1" x14ac:dyDescent="0.2">
      <c r="A664" s="208" t="s">
        <v>1148</v>
      </c>
      <c r="B664" s="209" t="s">
        <v>460</v>
      </c>
      <c r="C664" s="208" t="s">
        <v>259</v>
      </c>
      <c r="D664" s="210">
        <v>7.91</v>
      </c>
      <c r="E664" s="211">
        <v>17791</v>
      </c>
      <c r="F664" s="211">
        <f t="shared" si="72"/>
        <v>140727</v>
      </c>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2" customHeight="1" x14ac:dyDescent="0.2">
      <c r="A665" s="208" t="s">
        <v>1149</v>
      </c>
      <c r="B665" s="209" t="s">
        <v>378</v>
      </c>
      <c r="C665" s="208" t="s">
        <v>264</v>
      </c>
      <c r="D665" s="210">
        <v>2</v>
      </c>
      <c r="E665" s="211">
        <v>65335</v>
      </c>
      <c r="F665" s="211">
        <f t="shared" si="72"/>
        <v>130670</v>
      </c>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2" customHeight="1" x14ac:dyDescent="0.2">
      <c r="A666" s="208" t="s">
        <v>1150</v>
      </c>
      <c r="B666" s="209" t="s">
        <v>376</v>
      </c>
      <c r="C666" s="208" t="s">
        <v>264</v>
      </c>
      <c r="D666" s="210">
        <v>6</v>
      </c>
      <c r="E666" s="211">
        <v>71876</v>
      </c>
      <c r="F666" s="211">
        <f t="shared" si="72"/>
        <v>431256</v>
      </c>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2" customHeight="1" x14ac:dyDescent="0.2">
      <c r="A667" s="208" t="s">
        <v>1151</v>
      </c>
      <c r="B667" s="209" t="s">
        <v>374</v>
      </c>
      <c r="C667" s="208" t="s">
        <v>264</v>
      </c>
      <c r="D667" s="210">
        <v>6</v>
      </c>
      <c r="E667" s="211">
        <v>78673</v>
      </c>
      <c r="F667" s="211">
        <f t="shared" si="72"/>
        <v>472038</v>
      </c>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2" customHeight="1" x14ac:dyDescent="0.2">
      <c r="A668" s="208" t="s">
        <v>1152</v>
      </c>
      <c r="B668" s="209" t="s">
        <v>469</v>
      </c>
      <c r="C668" s="208" t="s">
        <v>264</v>
      </c>
      <c r="D668" s="210">
        <v>6</v>
      </c>
      <c r="E668" s="211">
        <v>10132</v>
      </c>
      <c r="F668" s="211">
        <f t="shared" si="72"/>
        <v>60792</v>
      </c>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2" customHeight="1" x14ac:dyDescent="0.2">
      <c r="A669" s="208" t="s">
        <v>1153</v>
      </c>
      <c r="B669" s="209" t="s">
        <v>882</v>
      </c>
      <c r="C669" s="208" t="s">
        <v>259</v>
      </c>
      <c r="D669" s="210">
        <v>49.889999999999993</v>
      </c>
      <c r="E669" s="211">
        <v>5462</v>
      </c>
      <c r="F669" s="211">
        <f t="shared" si="72"/>
        <v>272499</v>
      </c>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2" customHeight="1" x14ac:dyDescent="0.2">
      <c r="A670" s="208" t="s">
        <v>1154</v>
      </c>
      <c r="B670" s="209" t="s">
        <v>382</v>
      </c>
      <c r="C670" s="208" t="s">
        <v>264</v>
      </c>
      <c r="D670" s="210">
        <v>12</v>
      </c>
      <c r="E670" s="211">
        <v>46871</v>
      </c>
      <c r="F670" s="211">
        <f t="shared" si="72"/>
        <v>562452</v>
      </c>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2" customHeight="1" x14ac:dyDescent="0.2">
      <c r="A671" s="208" t="s">
        <v>1155</v>
      </c>
      <c r="B671" s="209" t="s">
        <v>885</v>
      </c>
      <c r="C671" s="208" t="s">
        <v>264</v>
      </c>
      <c r="D671" s="210">
        <v>7</v>
      </c>
      <c r="E671" s="211">
        <v>60112</v>
      </c>
      <c r="F671" s="211">
        <f t="shared" si="72"/>
        <v>420784</v>
      </c>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2" customHeight="1" x14ac:dyDescent="0.2">
      <c r="A672" s="208" t="s">
        <v>1156</v>
      </c>
      <c r="B672" s="209" t="s">
        <v>449</v>
      </c>
      <c r="C672" s="208" t="s">
        <v>264</v>
      </c>
      <c r="D672" s="210">
        <v>1</v>
      </c>
      <c r="E672" s="211">
        <v>1739</v>
      </c>
      <c r="F672" s="211">
        <f t="shared" si="72"/>
        <v>1739</v>
      </c>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2" customHeight="1" x14ac:dyDescent="0.2">
      <c r="A673" s="208" t="s">
        <v>1157</v>
      </c>
      <c r="B673" s="209" t="s">
        <v>388</v>
      </c>
      <c r="C673" s="208" t="s">
        <v>264</v>
      </c>
      <c r="D673" s="210">
        <v>4</v>
      </c>
      <c r="E673" s="211">
        <v>3261</v>
      </c>
      <c r="F673" s="211">
        <f t="shared" si="72"/>
        <v>13044</v>
      </c>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2" customHeight="1" x14ac:dyDescent="0.2">
      <c r="A674" s="208" t="s">
        <v>1158</v>
      </c>
      <c r="B674" s="209" t="s">
        <v>451</v>
      </c>
      <c r="C674" s="208" t="s">
        <v>259</v>
      </c>
      <c r="D674" s="210">
        <v>23.32</v>
      </c>
      <c r="E674" s="211">
        <v>314</v>
      </c>
      <c r="F674" s="211">
        <f t="shared" si="72"/>
        <v>7322</v>
      </c>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2" customHeight="1" x14ac:dyDescent="0.2">
      <c r="A675" s="208" t="s">
        <v>1159</v>
      </c>
      <c r="B675" s="209" t="s">
        <v>890</v>
      </c>
      <c r="C675" s="208" t="s">
        <v>259</v>
      </c>
      <c r="D675" s="210">
        <v>11.66</v>
      </c>
      <c r="E675" s="211">
        <v>1763</v>
      </c>
      <c r="F675" s="211">
        <f t="shared" si="72"/>
        <v>20557</v>
      </c>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2" customHeight="1" x14ac:dyDescent="0.2">
      <c r="A676" s="208" t="s">
        <v>1160</v>
      </c>
      <c r="B676" s="209" t="s">
        <v>479</v>
      </c>
      <c r="C676" s="208" t="s">
        <v>264</v>
      </c>
      <c r="D676" s="210">
        <v>1</v>
      </c>
      <c r="E676" s="211">
        <v>76413</v>
      </c>
      <c r="F676" s="211">
        <f t="shared" si="72"/>
        <v>76413</v>
      </c>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2" customHeight="1" x14ac:dyDescent="0.2">
      <c r="A677" s="208" t="s">
        <v>1161</v>
      </c>
      <c r="B677" s="209" t="s">
        <v>481</v>
      </c>
      <c r="C677" s="208" t="s">
        <v>264</v>
      </c>
      <c r="D677" s="210">
        <v>4</v>
      </c>
      <c r="E677" s="211">
        <v>85655</v>
      </c>
      <c r="F677" s="211">
        <f t="shared" si="72"/>
        <v>342620</v>
      </c>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2" customHeight="1" x14ac:dyDescent="0.2">
      <c r="A678" s="208" t="s">
        <v>1162</v>
      </c>
      <c r="B678" s="209" t="s">
        <v>483</v>
      </c>
      <c r="C678" s="208" t="s">
        <v>264</v>
      </c>
      <c r="D678" s="210">
        <v>4</v>
      </c>
      <c r="E678" s="211">
        <v>160724</v>
      </c>
      <c r="F678" s="211">
        <f t="shared" si="72"/>
        <v>642896</v>
      </c>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2" customHeight="1" x14ac:dyDescent="0.2">
      <c r="A679" s="208" t="s">
        <v>1163</v>
      </c>
      <c r="B679" s="209" t="s">
        <v>477</v>
      </c>
      <c r="C679" s="208" t="s">
        <v>264</v>
      </c>
      <c r="D679" s="210">
        <v>2</v>
      </c>
      <c r="E679" s="211">
        <v>174353</v>
      </c>
      <c r="F679" s="211">
        <f t="shared" si="72"/>
        <v>348706</v>
      </c>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2" customHeight="1" x14ac:dyDescent="0.2">
      <c r="A680" s="208" t="s">
        <v>1164</v>
      </c>
      <c r="B680" s="209" t="s">
        <v>998</v>
      </c>
      <c r="C680" s="208" t="s">
        <v>264</v>
      </c>
      <c r="D680" s="210">
        <v>6</v>
      </c>
      <c r="E680" s="211">
        <v>281870</v>
      </c>
      <c r="F680" s="211">
        <f t="shared" si="72"/>
        <v>1691220</v>
      </c>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2" customHeight="1" x14ac:dyDescent="0.2">
      <c r="A681" s="208" t="s">
        <v>1165</v>
      </c>
      <c r="B681" s="209" t="s">
        <v>1133</v>
      </c>
      <c r="C681" s="208" t="s">
        <v>264</v>
      </c>
      <c r="D681" s="210">
        <v>4</v>
      </c>
      <c r="E681" s="211">
        <v>47603</v>
      </c>
      <c r="F681" s="211">
        <f t="shared" si="72"/>
        <v>190412</v>
      </c>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2" customHeight="1" x14ac:dyDescent="0.2">
      <c r="A682" s="208" t="s">
        <v>1166</v>
      </c>
      <c r="B682" s="209" t="s">
        <v>898</v>
      </c>
      <c r="C682" s="208" t="s">
        <v>256</v>
      </c>
      <c r="D682" s="210">
        <v>111.14</v>
      </c>
      <c r="E682" s="211">
        <v>56708</v>
      </c>
      <c r="F682" s="211">
        <f t="shared" si="72"/>
        <v>6302527</v>
      </c>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2" customHeight="1" x14ac:dyDescent="0.2">
      <c r="A683" s="208" t="s">
        <v>1167</v>
      </c>
      <c r="B683" s="209" t="s">
        <v>487</v>
      </c>
      <c r="C683" s="208" t="s">
        <v>256</v>
      </c>
      <c r="D683" s="210">
        <v>42.63</v>
      </c>
      <c r="E683" s="211">
        <v>24082</v>
      </c>
      <c r="F683" s="211">
        <f t="shared" si="72"/>
        <v>1026616</v>
      </c>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2" customHeight="1" x14ac:dyDescent="0.2">
      <c r="A684" s="208" t="s">
        <v>1168</v>
      </c>
      <c r="B684" s="209" t="s">
        <v>1137</v>
      </c>
      <c r="C684" s="208" t="s">
        <v>256</v>
      </c>
      <c r="D684" s="210">
        <v>46.94</v>
      </c>
      <c r="E684" s="211">
        <v>20265</v>
      </c>
      <c r="F684" s="211">
        <f t="shared" si="72"/>
        <v>951239</v>
      </c>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2" customHeight="1" x14ac:dyDescent="0.2">
      <c r="A685" s="208" t="s">
        <v>1169</v>
      </c>
      <c r="B685" s="209" t="s">
        <v>485</v>
      </c>
      <c r="C685" s="208" t="str">
        <f>+C684</f>
        <v>m2</v>
      </c>
      <c r="D685" s="210">
        <v>46.94</v>
      </c>
      <c r="E685" s="211">
        <v>45500</v>
      </c>
      <c r="F685" s="211">
        <f t="shared" si="72"/>
        <v>2135770</v>
      </c>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2" customHeight="1" x14ac:dyDescent="0.2">
      <c r="A686" s="208" t="s">
        <v>1170</v>
      </c>
      <c r="B686" s="209" t="s">
        <v>490</v>
      </c>
      <c r="C686" s="208" t="s">
        <v>256</v>
      </c>
      <c r="D686" s="210">
        <v>58.53</v>
      </c>
      <c r="E686" s="211">
        <v>10435</v>
      </c>
      <c r="F686" s="211">
        <f t="shared" si="72"/>
        <v>610761</v>
      </c>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2" customHeight="1" x14ac:dyDescent="0.2">
      <c r="A687" s="253">
        <v>9.3000000000000007</v>
      </c>
      <c r="B687" s="205" t="s">
        <v>1171</v>
      </c>
      <c r="C687" s="204"/>
      <c r="D687" s="232"/>
      <c r="E687" s="213"/>
      <c r="F687" s="207"/>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2" customHeight="1" x14ac:dyDescent="0.2">
      <c r="A688" s="208" t="s">
        <v>1172</v>
      </c>
      <c r="B688" s="209" t="s">
        <v>1173</v>
      </c>
      <c r="C688" s="208" t="s">
        <v>256</v>
      </c>
      <c r="D688" s="210">
        <v>875.3</v>
      </c>
      <c r="E688" s="211">
        <v>12848</v>
      </c>
      <c r="F688" s="211">
        <f t="shared" ref="F688:F690" si="73">ROUND(E688*D688,0)</f>
        <v>11245854</v>
      </c>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2" customHeight="1" x14ac:dyDescent="0.2">
      <c r="A689" s="208" t="s">
        <v>1174</v>
      </c>
      <c r="B689" s="209" t="s">
        <v>915</v>
      </c>
      <c r="C689" s="208" t="s">
        <v>256</v>
      </c>
      <c r="D689" s="210">
        <v>5.95</v>
      </c>
      <c r="E689" s="211">
        <v>17810</v>
      </c>
      <c r="F689" s="211">
        <f t="shared" si="73"/>
        <v>105970</v>
      </c>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2" customHeight="1" x14ac:dyDescent="0.2">
      <c r="A690" s="208" t="s">
        <v>1175</v>
      </c>
      <c r="B690" s="209" t="s">
        <v>1176</v>
      </c>
      <c r="C690" s="208" t="s">
        <v>256</v>
      </c>
      <c r="D690" s="210">
        <v>19.59</v>
      </c>
      <c r="E690" s="211">
        <v>9134</v>
      </c>
      <c r="F690" s="211">
        <f t="shared" si="73"/>
        <v>178935</v>
      </c>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2" customHeight="1" x14ac:dyDescent="0.2">
      <c r="A691" s="253">
        <v>9.4</v>
      </c>
      <c r="B691" s="205" t="s">
        <v>1177</v>
      </c>
      <c r="C691" s="204"/>
      <c r="D691" s="232"/>
      <c r="E691" s="213"/>
      <c r="F691" s="207"/>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2" customHeight="1" x14ac:dyDescent="0.2">
      <c r="A692" s="208" t="s">
        <v>1178</v>
      </c>
      <c r="B692" s="209" t="s">
        <v>1173</v>
      </c>
      <c r="C692" s="208" t="s">
        <v>256</v>
      </c>
      <c r="D692" s="210">
        <v>201.05</v>
      </c>
      <c r="E692" s="211">
        <v>12848</v>
      </c>
      <c r="F692" s="211">
        <f t="shared" ref="F692:F704" si="74">ROUND(E692*D692,0)</f>
        <v>2583090</v>
      </c>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2" customHeight="1" x14ac:dyDescent="0.2">
      <c r="A693" s="208" t="s">
        <v>1179</v>
      </c>
      <c r="B693" s="209" t="s">
        <v>915</v>
      </c>
      <c r="C693" s="208" t="s">
        <v>256</v>
      </c>
      <c r="D693" s="210">
        <v>21.9</v>
      </c>
      <c r="E693" s="211">
        <v>17810</v>
      </c>
      <c r="F693" s="211">
        <f t="shared" si="74"/>
        <v>390039</v>
      </c>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2" customHeight="1" x14ac:dyDescent="0.2">
      <c r="A694" s="208" t="s">
        <v>1180</v>
      </c>
      <c r="B694" s="209" t="s">
        <v>1176</v>
      </c>
      <c r="C694" s="208" t="s">
        <v>256</v>
      </c>
      <c r="D694" s="210">
        <v>11.309999999999999</v>
      </c>
      <c r="E694" s="211">
        <v>9134</v>
      </c>
      <c r="F694" s="211">
        <f t="shared" si="74"/>
        <v>103306</v>
      </c>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2" customHeight="1" x14ac:dyDescent="0.2">
      <c r="A695" s="208" t="s">
        <v>1181</v>
      </c>
      <c r="B695" s="209" t="s">
        <v>1182</v>
      </c>
      <c r="C695" s="208" t="s">
        <v>264</v>
      </c>
      <c r="D695" s="210">
        <v>1</v>
      </c>
      <c r="E695" s="211">
        <v>12439</v>
      </c>
      <c r="F695" s="211">
        <f t="shared" si="74"/>
        <v>12439</v>
      </c>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2" customHeight="1" x14ac:dyDescent="0.2">
      <c r="A696" s="208" t="s">
        <v>1183</v>
      </c>
      <c r="B696" s="209" t="s">
        <v>1184</v>
      </c>
      <c r="C696" s="208" t="s">
        <v>264</v>
      </c>
      <c r="D696" s="210">
        <v>1</v>
      </c>
      <c r="E696" s="211">
        <v>31458</v>
      </c>
      <c r="F696" s="211">
        <f t="shared" si="74"/>
        <v>31458</v>
      </c>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2" customHeight="1" x14ac:dyDescent="0.2">
      <c r="A697" s="208" t="s">
        <v>1185</v>
      </c>
      <c r="B697" s="209" t="s">
        <v>1140</v>
      </c>
      <c r="C697" s="208" t="s">
        <v>256</v>
      </c>
      <c r="D697" s="210">
        <v>201.05</v>
      </c>
      <c r="E697" s="211">
        <v>10435</v>
      </c>
      <c r="F697" s="211">
        <f t="shared" si="74"/>
        <v>2097957</v>
      </c>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2" customHeight="1" x14ac:dyDescent="0.2">
      <c r="A698" s="208" t="s">
        <v>1186</v>
      </c>
      <c r="B698" s="209" t="s">
        <v>946</v>
      </c>
      <c r="C698" s="208" t="s">
        <v>259</v>
      </c>
      <c r="D698" s="210">
        <v>34.479999999999997</v>
      </c>
      <c r="E698" s="211">
        <v>4352</v>
      </c>
      <c r="F698" s="211">
        <f t="shared" si="74"/>
        <v>150057</v>
      </c>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2" customHeight="1" x14ac:dyDescent="0.2">
      <c r="A699" s="208" t="s">
        <v>1187</v>
      </c>
      <c r="B699" s="209" t="s">
        <v>1188</v>
      </c>
      <c r="C699" s="208" t="s">
        <v>227</v>
      </c>
      <c r="D699" s="210">
        <v>226.55</v>
      </c>
      <c r="E699" s="211">
        <v>6548</v>
      </c>
      <c r="F699" s="211">
        <f t="shared" si="74"/>
        <v>1483449</v>
      </c>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2" customHeight="1" x14ac:dyDescent="0.2">
      <c r="A700" s="208" t="s">
        <v>1189</v>
      </c>
      <c r="B700" s="209" t="s">
        <v>754</v>
      </c>
      <c r="C700" s="208" t="s">
        <v>1190</v>
      </c>
      <c r="D700" s="210">
        <v>1</v>
      </c>
      <c r="E700" s="211">
        <v>115000</v>
      </c>
      <c r="F700" s="211">
        <f t="shared" si="74"/>
        <v>115000</v>
      </c>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2" customHeight="1" x14ac:dyDescent="0.2">
      <c r="A701" s="208" t="s">
        <v>1191</v>
      </c>
      <c r="B701" s="209" t="s">
        <v>756</v>
      </c>
      <c r="C701" s="208" t="s">
        <v>218</v>
      </c>
      <c r="D701" s="210">
        <v>162</v>
      </c>
      <c r="E701" s="211">
        <v>37463</v>
      </c>
      <c r="F701" s="211">
        <f t="shared" si="74"/>
        <v>6069006</v>
      </c>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2" customHeight="1" x14ac:dyDescent="0.2">
      <c r="A702" s="208" t="s">
        <v>1192</v>
      </c>
      <c r="B702" s="209" t="s">
        <v>758</v>
      </c>
      <c r="C702" s="208" t="s">
        <v>218</v>
      </c>
      <c r="D702" s="210">
        <v>18</v>
      </c>
      <c r="E702" s="211">
        <v>28146</v>
      </c>
      <c r="F702" s="211">
        <f t="shared" si="74"/>
        <v>506628</v>
      </c>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2" customHeight="1" x14ac:dyDescent="0.2">
      <c r="A703" s="208" t="s">
        <v>1193</v>
      </c>
      <c r="B703" s="209" t="s">
        <v>1194</v>
      </c>
      <c r="C703" s="208" t="s">
        <v>259</v>
      </c>
      <c r="D703" s="210">
        <v>34.799999999999997</v>
      </c>
      <c r="E703" s="211">
        <v>63366</v>
      </c>
      <c r="F703" s="211">
        <f t="shared" si="74"/>
        <v>2205137</v>
      </c>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2" customHeight="1" x14ac:dyDescent="0.2">
      <c r="A704" s="208" t="s">
        <v>1195</v>
      </c>
      <c r="B704" s="209" t="s">
        <v>1196</v>
      </c>
      <c r="C704" s="208" t="s">
        <v>259</v>
      </c>
      <c r="D704" s="210">
        <v>14</v>
      </c>
      <c r="E704" s="211">
        <v>34334</v>
      </c>
      <c r="F704" s="211">
        <f t="shared" si="74"/>
        <v>480676</v>
      </c>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2" customHeight="1" x14ac:dyDescent="0.2">
      <c r="A705" s="253">
        <v>9.5</v>
      </c>
      <c r="B705" s="205" t="s">
        <v>1197</v>
      </c>
      <c r="C705" s="204"/>
      <c r="D705" s="232"/>
      <c r="E705" s="213"/>
      <c r="F705" s="207"/>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2" customHeight="1" x14ac:dyDescent="0.2">
      <c r="A706" s="208" t="s">
        <v>1198</v>
      </c>
      <c r="B706" s="209" t="s">
        <v>915</v>
      </c>
      <c r="C706" s="208" t="s">
        <v>256</v>
      </c>
      <c r="D706" s="210">
        <v>35.200000000000003</v>
      </c>
      <c r="E706" s="211">
        <v>17810</v>
      </c>
      <c r="F706" s="211">
        <f t="shared" ref="F706:F713" si="75">ROUND(E706*D706,0)</f>
        <v>626912</v>
      </c>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2" customHeight="1" x14ac:dyDescent="0.2">
      <c r="A707" s="208" t="s">
        <v>1199</v>
      </c>
      <c r="B707" s="209" t="s">
        <v>1176</v>
      </c>
      <c r="C707" s="208" t="s">
        <v>256</v>
      </c>
      <c r="D707" s="210">
        <v>84</v>
      </c>
      <c r="E707" s="211">
        <v>9134</v>
      </c>
      <c r="F707" s="211">
        <f t="shared" si="75"/>
        <v>767256</v>
      </c>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2" customHeight="1" x14ac:dyDescent="0.2">
      <c r="A708" s="208" t="s">
        <v>1200</v>
      </c>
      <c r="B708" s="209" t="s">
        <v>1182</v>
      </c>
      <c r="C708" s="208" t="s">
        <v>264</v>
      </c>
      <c r="D708" s="210">
        <v>28</v>
      </c>
      <c r="E708" s="211">
        <v>12439</v>
      </c>
      <c r="F708" s="211">
        <f t="shared" si="75"/>
        <v>348292</v>
      </c>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2" customHeight="1" x14ac:dyDescent="0.2">
      <c r="A709" s="208" t="s">
        <v>1201</v>
      </c>
      <c r="B709" s="209" t="s">
        <v>1184</v>
      </c>
      <c r="C709" s="208" t="s">
        <v>264</v>
      </c>
      <c r="D709" s="210">
        <v>12</v>
      </c>
      <c r="E709" s="211">
        <v>31458</v>
      </c>
      <c r="F709" s="211">
        <f t="shared" si="75"/>
        <v>377496</v>
      </c>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2" customHeight="1" x14ac:dyDescent="0.2">
      <c r="A710" s="208" t="s">
        <v>1202</v>
      </c>
      <c r="B710" s="209" t="s">
        <v>1140</v>
      </c>
      <c r="C710" s="208" t="s">
        <v>256</v>
      </c>
      <c r="D710" s="210">
        <v>374.01</v>
      </c>
      <c r="E710" s="211">
        <v>10435</v>
      </c>
      <c r="F710" s="211">
        <f t="shared" si="75"/>
        <v>3902794</v>
      </c>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2" customHeight="1" x14ac:dyDescent="0.2">
      <c r="A711" s="208" t="s">
        <v>1203</v>
      </c>
      <c r="B711" s="209" t="s">
        <v>1204</v>
      </c>
      <c r="C711" s="208" t="s">
        <v>259</v>
      </c>
      <c r="D711" s="210">
        <v>46</v>
      </c>
      <c r="E711" s="211">
        <v>8707</v>
      </c>
      <c r="F711" s="211">
        <f t="shared" si="75"/>
        <v>400522</v>
      </c>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2" customHeight="1" x14ac:dyDescent="0.2">
      <c r="A712" s="208" t="s">
        <v>1205</v>
      </c>
      <c r="B712" s="209" t="s">
        <v>946</v>
      </c>
      <c r="C712" s="208" t="s">
        <v>259</v>
      </c>
      <c r="D712" s="210">
        <v>82</v>
      </c>
      <c r="E712" s="211">
        <v>4352</v>
      </c>
      <c r="F712" s="211">
        <f t="shared" si="75"/>
        <v>356864</v>
      </c>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2" customHeight="1" x14ac:dyDescent="0.2">
      <c r="A713" s="208" t="s">
        <v>1206</v>
      </c>
      <c r="B713" s="209" t="s">
        <v>1207</v>
      </c>
      <c r="C713" s="208" t="s">
        <v>264</v>
      </c>
      <c r="D713" s="210">
        <v>3</v>
      </c>
      <c r="E713" s="211">
        <v>400000</v>
      </c>
      <c r="F713" s="211">
        <f t="shared" si="75"/>
        <v>1200000</v>
      </c>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2" customHeight="1" x14ac:dyDescent="0.2">
      <c r="A714" s="253">
        <v>9.6</v>
      </c>
      <c r="B714" s="205" t="s">
        <v>1208</v>
      </c>
      <c r="C714" s="204"/>
      <c r="D714" s="232"/>
      <c r="E714" s="213"/>
      <c r="F714" s="207"/>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2" customHeight="1" x14ac:dyDescent="0.2">
      <c r="A715" s="208" t="s">
        <v>1209</v>
      </c>
      <c r="B715" s="209" t="s">
        <v>1173</v>
      </c>
      <c r="C715" s="208" t="s">
        <v>256</v>
      </c>
      <c r="D715" s="210">
        <v>660.28</v>
      </c>
      <c r="E715" s="211">
        <v>12848</v>
      </c>
      <c r="F715" s="211">
        <f t="shared" ref="F715:F716" si="76">ROUND(E715*D715,0)</f>
        <v>8483277</v>
      </c>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2" customHeight="1" x14ac:dyDescent="0.2">
      <c r="A716" s="208" t="s">
        <v>1210</v>
      </c>
      <c r="B716" s="209" t="s">
        <v>1211</v>
      </c>
      <c r="C716" s="208" t="s">
        <v>256</v>
      </c>
      <c r="D716" s="210">
        <v>279.23</v>
      </c>
      <c r="E716" s="211">
        <v>3649</v>
      </c>
      <c r="F716" s="211">
        <f t="shared" si="76"/>
        <v>1018910</v>
      </c>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2" customHeight="1" x14ac:dyDescent="0.2">
      <c r="A717" s="253">
        <v>9.6999999999999993</v>
      </c>
      <c r="B717" s="205" t="s">
        <v>1212</v>
      </c>
      <c r="C717" s="204"/>
      <c r="D717" s="232"/>
      <c r="E717" s="213"/>
      <c r="F717" s="207"/>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2" customHeight="1" x14ac:dyDescent="0.2">
      <c r="A718" s="208" t="s">
        <v>1213</v>
      </c>
      <c r="B718" s="209" t="s">
        <v>1204</v>
      </c>
      <c r="C718" s="208" t="s">
        <v>259</v>
      </c>
      <c r="D718" s="210">
        <v>72.72999999999999</v>
      </c>
      <c r="E718" s="211">
        <v>8707</v>
      </c>
      <c r="F718" s="211">
        <f t="shared" ref="F718:F724" si="77">ROUND(E718*D718,0)</f>
        <v>633260</v>
      </c>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2" customHeight="1" x14ac:dyDescent="0.2">
      <c r="A719" s="208" t="s">
        <v>1214</v>
      </c>
      <c r="B719" s="209" t="s">
        <v>1140</v>
      </c>
      <c r="C719" s="208" t="s">
        <v>256</v>
      </c>
      <c r="D719" s="210">
        <v>163.79</v>
      </c>
      <c r="E719" s="211">
        <v>10435</v>
      </c>
      <c r="F719" s="211">
        <f t="shared" si="77"/>
        <v>1709149</v>
      </c>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2" customHeight="1" x14ac:dyDescent="0.2">
      <c r="A720" s="208" t="s">
        <v>1215</v>
      </c>
      <c r="B720" s="209" t="s">
        <v>1173</v>
      </c>
      <c r="C720" s="208" t="s">
        <v>256</v>
      </c>
      <c r="D720" s="210">
        <v>90.43</v>
      </c>
      <c r="E720" s="211">
        <v>12848</v>
      </c>
      <c r="F720" s="211">
        <f t="shared" si="77"/>
        <v>1161845</v>
      </c>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2" customHeight="1" x14ac:dyDescent="0.2">
      <c r="A721" s="208" t="s">
        <v>1216</v>
      </c>
      <c r="B721" s="209" t="s">
        <v>915</v>
      </c>
      <c r="C721" s="208" t="s">
        <v>256</v>
      </c>
      <c r="D721" s="210">
        <v>2.7</v>
      </c>
      <c r="E721" s="211">
        <v>17810</v>
      </c>
      <c r="F721" s="211">
        <f t="shared" si="77"/>
        <v>48087</v>
      </c>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2" customHeight="1" x14ac:dyDescent="0.2">
      <c r="A722" s="208" t="s">
        <v>1217</v>
      </c>
      <c r="B722" s="209" t="s">
        <v>1176</v>
      </c>
      <c r="C722" s="208" t="s">
        <v>256</v>
      </c>
      <c r="D722" s="210">
        <v>31.65</v>
      </c>
      <c r="E722" s="211">
        <v>9134</v>
      </c>
      <c r="F722" s="211">
        <f t="shared" si="77"/>
        <v>289091</v>
      </c>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2" customHeight="1" x14ac:dyDescent="0.2">
      <c r="A723" s="208" t="s">
        <v>1218</v>
      </c>
      <c r="B723" s="209" t="s">
        <v>1182</v>
      </c>
      <c r="C723" s="208" t="s">
        <v>264</v>
      </c>
      <c r="D723" s="210">
        <v>10</v>
      </c>
      <c r="E723" s="211">
        <v>12439</v>
      </c>
      <c r="F723" s="211">
        <f t="shared" si="77"/>
        <v>124390</v>
      </c>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2" customHeight="1" x14ac:dyDescent="0.2">
      <c r="A724" s="208" t="s">
        <v>1219</v>
      </c>
      <c r="B724" s="209" t="s">
        <v>1184</v>
      </c>
      <c r="C724" s="208" t="s">
        <v>264</v>
      </c>
      <c r="D724" s="210">
        <v>2</v>
      </c>
      <c r="E724" s="211">
        <v>31458</v>
      </c>
      <c r="F724" s="211">
        <f t="shared" si="77"/>
        <v>62916</v>
      </c>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2" customHeight="1" x14ac:dyDescent="0.2">
      <c r="A725" s="253">
        <v>9.8000000000000007</v>
      </c>
      <c r="B725" s="205" t="s">
        <v>1220</v>
      </c>
      <c r="C725" s="204"/>
      <c r="D725" s="232"/>
      <c r="E725" s="213"/>
      <c r="F725" s="207"/>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2" customHeight="1" x14ac:dyDescent="0.2">
      <c r="A726" s="208" t="s">
        <v>1221</v>
      </c>
      <c r="B726" s="209" t="s">
        <v>1222</v>
      </c>
      <c r="C726" s="208" t="s">
        <v>259</v>
      </c>
      <c r="D726" s="210">
        <v>4.5200000000000005</v>
      </c>
      <c r="E726" s="211">
        <v>14599</v>
      </c>
      <c r="F726" s="211">
        <f t="shared" ref="F726:F732" si="78">ROUND(E726*D726,0)</f>
        <v>65987</v>
      </c>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2" customHeight="1" x14ac:dyDescent="0.2">
      <c r="A727" s="208" t="s">
        <v>1223</v>
      </c>
      <c r="B727" s="209" t="s">
        <v>1224</v>
      </c>
      <c r="C727" s="208" t="s">
        <v>256</v>
      </c>
      <c r="D727" s="210">
        <v>3.66</v>
      </c>
      <c r="E727" s="211">
        <v>10869</v>
      </c>
      <c r="F727" s="211">
        <f t="shared" si="78"/>
        <v>39781</v>
      </c>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2" customHeight="1" x14ac:dyDescent="0.2">
      <c r="A728" s="208" t="s">
        <v>1225</v>
      </c>
      <c r="B728" s="209" t="s">
        <v>1226</v>
      </c>
      <c r="C728" s="208" t="s">
        <v>256</v>
      </c>
      <c r="D728" s="210">
        <v>5.56</v>
      </c>
      <c r="E728" s="211">
        <v>33861</v>
      </c>
      <c r="F728" s="211">
        <f t="shared" si="78"/>
        <v>188267</v>
      </c>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2" customHeight="1" x14ac:dyDescent="0.2">
      <c r="A729" s="208" t="s">
        <v>1227</v>
      </c>
      <c r="B729" s="209" t="s">
        <v>1228</v>
      </c>
      <c r="C729" s="208" t="s">
        <v>256</v>
      </c>
      <c r="D729" s="210">
        <v>7.42</v>
      </c>
      <c r="E729" s="211">
        <v>39452</v>
      </c>
      <c r="F729" s="211">
        <f t="shared" si="78"/>
        <v>292734</v>
      </c>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2" customHeight="1" x14ac:dyDescent="0.2">
      <c r="A730" s="208" t="s">
        <v>1229</v>
      </c>
      <c r="B730" s="209" t="s">
        <v>1230</v>
      </c>
      <c r="C730" s="208" t="s">
        <v>256</v>
      </c>
      <c r="D730" s="210">
        <v>9.89</v>
      </c>
      <c r="E730" s="211">
        <v>27083</v>
      </c>
      <c r="F730" s="211">
        <f t="shared" si="78"/>
        <v>267851</v>
      </c>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2" customHeight="1" x14ac:dyDescent="0.2">
      <c r="A731" s="208" t="s">
        <v>1231</v>
      </c>
      <c r="B731" s="209" t="s">
        <v>1232</v>
      </c>
      <c r="C731" s="208" t="s">
        <v>264</v>
      </c>
      <c r="D731" s="210">
        <v>11</v>
      </c>
      <c r="E731" s="211">
        <v>108684</v>
      </c>
      <c r="F731" s="211">
        <f t="shared" si="78"/>
        <v>1195524</v>
      </c>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2" customHeight="1" x14ac:dyDescent="0.2">
      <c r="A732" s="208" t="s">
        <v>1233</v>
      </c>
      <c r="B732" s="209" t="s">
        <v>456</v>
      </c>
      <c r="C732" s="208" t="s">
        <v>259</v>
      </c>
      <c r="D732" s="210">
        <v>17.5</v>
      </c>
      <c r="E732" s="211">
        <v>30270</v>
      </c>
      <c r="F732" s="211">
        <f t="shared" si="78"/>
        <v>529725</v>
      </c>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2" customHeight="1" x14ac:dyDescent="0.2">
      <c r="A733" s="253">
        <v>9.9</v>
      </c>
      <c r="B733" s="205" t="s">
        <v>1234</v>
      </c>
      <c r="C733" s="204"/>
      <c r="D733" s="232"/>
      <c r="E733" s="213"/>
      <c r="F733" s="207"/>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2" customHeight="1" x14ac:dyDescent="0.2">
      <c r="A734" s="208" t="s">
        <v>1235</v>
      </c>
      <c r="B734" s="209" t="s">
        <v>425</v>
      </c>
      <c r="C734" s="208" t="s">
        <v>227</v>
      </c>
      <c r="D734" s="210">
        <v>80.429999999999993</v>
      </c>
      <c r="E734" s="211">
        <v>17344</v>
      </c>
      <c r="F734" s="211">
        <f t="shared" ref="F734:F738" si="79">ROUND(E734*D734,0)</f>
        <v>1394978</v>
      </c>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2" customHeight="1" x14ac:dyDescent="0.2">
      <c r="A735" s="208" t="s">
        <v>1236</v>
      </c>
      <c r="B735" s="209" t="s">
        <v>1237</v>
      </c>
      <c r="C735" s="208" t="s">
        <v>259</v>
      </c>
      <c r="D735" s="210">
        <v>40</v>
      </c>
      <c r="E735" s="211">
        <v>5888</v>
      </c>
      <c r="F735" s="211">
        <f t="shared" si="79"/>
        <v>235520</v>
      </c>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2" customHeight="1" x14ac:dyDescent="0.2">
      <c r="A736" s="208" t="s">
        <v>1238</v>
      </c>
      <c r="B736" s="209" t="s">
        <v>1239</v>
      </c>
      <c r="C736" s="208" t="s">
        <v>259</v>
      </c>
      <c r="D736" s="210">
        <v>70</v>
      </c>
      <c r="E736" s="211">
        <v>42000</v>
      </c>
      <c r="F736" s="211">
        <f t="shared" si="79"/>
        <v>2940000</v>
      </c>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2" customHeight="1" x14ac:dyDescent="0.2">
      <c r="A737" s="208" t="s">
        <v>1240</v>
      </c>
      <c r="B737" s="209" t="s">
        <v>756</v>
      </c>
      <c r="C737" s="208" t="s">
        <v>218</v>
      </c>
      <c r="D737" s="210">
        <v>61</v>
      </c>
      <c r="E737" s="211">
        <v>37463</v>
      </c>
      <c r="F737" s="211">
        <f t="shared" si="79"/>
        <v>2285243</v>
      </c>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2" customHeight="1" x14ac:dyDescent="0.2">
      <c r="A738" s="208" t="s">
        <v>1241</v>
      </c>
      <c r="B738" s="209" t="s">
        <v>758</v>
      </c>
      <c r="C738" s="208" t="s">
        <v>218</v>
      </c>
      <c r="D738" s="210">
        <v>40</v>
      </c>
      <c r="E738" s="211">
        <v>28146</v>
      </c>
      <c r="F738" s="211">
        <f t="shared" si="79"/>
        <v>1125840</v>
      </c>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2" customHeight="1" x14ac:dyDescent="0.2">
      <c r="A739" s="257"/>
      <c r="B739" s="238" t="s">
        <v>402</v>
      </c>
      <c r="C739" s="258"/>
      <c r="D739" s="251"/>
      <c r="E739" s="252"/>
      <c r="F739" s="241">
        <f>ROUND(SUM(F627:F738),0)</f>
        <v>99408428</v>
      </c>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2" customHeight="1" x14ac:dyDescent="0.2">
      <c r="A740" s="199">
        <v>10</v>
      </c>
      <c r="B740" s="200" t="s">
        <v>1242</v>
      </c>
      <c r="C740" s="201"/>
      <c r="D740" s="202"/>
      <c r="E740" s="203"/>
      <c r="F740" s="20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2" customHeight="1" x14ac:dyDescent="0.2">
      <c r="A741" s="253">
        <v>10.1</v>
      </c>
      <c r="B741" s="205" t="s">
        <v>1243</v>
      </c>
      <c r="C741" s="204"/>
      <c r="D741" s="232"/>
      <c r="E741" s="213"/>
      <c r="F741" s="207"/>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2" customHeight="1" x14ac:dyDescent="0.2">
      <c r="A742" s="208" t="s">
        <v>1244</v>
      </c>
      <c r="B742" s="254" t="s">
        <v>1245</v>
      </c>
      <c r="C742" s="208" t="s">
        <v>256</v>
      </c>
      <c r="D742" s="210">
        <v>454.64</v>
      </c>
      <c r="E742" s="211">
        <v>10435</v>
      </c>
      <c r="F742" s="211">
        <f t="shared" ref="F742:F747" si="80">ROUND(E742*D742,0)</f>
        <v>4744168</v>
      </c>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2" customHeight="1" x14ac:dyDescent="0.2">
      <c r="A743" s="208" t="s">
        <v>1246</v>
      </c>
      <c r="B743" s="254" t="s">
        <v>1247</v>
      </c>
      <c r="C743" s="208" t="s">
        <v>259</v>
      </c>
      <c r="D743" s="210">
        <v>41.75</v>
      </c>
      <c r="E743" s="211">
        <v>10825</v>
      </c>
      <c r="F743" s="211">
        <f t="shared" si="80"/>
        <v>451944</v>
      </c>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2" customHeight="1" x14ac:dyDescent="0.2">
      <c r="A744" s="208" t="s">
        <v>1248</v>
      </c>
      <c r="B744" s="254" t="s">
        <v>1249</v>
      </c>
      <c r="C744" s="208" t="s">
        <v>256</v>
      </c>
      <c r="D744" s="210">
        <v>75.53</v>
      </c>
      <c r="E744" s="211">
        <v>13206</v>
      </c>
      <c r="F744" s="211">
        <f t="shared" si="80"/>
        <v>997449</v>
      </c>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2" customHeight="1" x14ac:dyDescent="0.2">
      <c r="A745" s="208" t="s">
        <v>1250</v>
      </c>
      <c r="B745" s="254" t="s">
        <v>1251</v>
      </c>
      <c r="C745" s="208" t="s">
        <v>259</v>
      </c>
      <c r="D745" s="210">
        <v>51.269999999999996</v>
      </c>
      <c r="E745" s="211">
        <v>7901</v>
      </c>
      <c r="F745" s="211">
        <f t="shared" si="80"/>
        <v>405084</v>
      </c>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2" customHeight="1" x14ac:dyDescent="0.2">
      <c r="A746" s="208" t="s">
        <v>1252</v>
      </c>
      <c r="B746" s="254" t="s">
        <v>1253</v>
      </c>
      <c r="C746" s="208" t="s">
        <v>259</v>
      </c>
      <c r="D746" s="210">
        <v>66.539999999999992</v>
      </c>
      <c r="E746" s="211">
        <v>2479</v>
      </c>
      <c r="F746" s="211">
        <f t="shared" si="80"/>
        <v>164953</v>
      </c>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2" customHeight="1" x14ac:dyDescent="0.2">
      <c r="A747" s="208" t="s">
        <v>1254</v>
      </c>
      <c r="B747" s="254" t="s">
        <v>1255</v>
      </c>
      <c r="C747" s="208" t="s">
        <v>256</v>
      </c>
      <c r="D747" s="210">
        <v>2.75</v>
      </c>
      <c r="E747" s="211">
        <v>15310</v>
      </c>
      <c r="F747" s="211">
        <f t="shared" si="80"/>
        <v>42103</v>
      </c>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2" customHeight="1" x14ac:dyDescent="0.2">
      <c r="A748" s="204">
        <v>10.199999999999999</v>
      </c>
      <c r="B748" s="205" t="s">
        <v>1256</v>
      </c>
      <c r="C748" s="204"/>
      <c r="D748" s="212"/>
      <c r="E748" s="213"/>
      <c r="F748" s="21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2" customHeight="1" x14ac:dyDescent="0.2">
      <c r="A749" s="208" t="s">
        <v>1257</v>
      </c>
      <c r="B749" s="254" t="s">
        <v>1258</v>
      </c>
      <c r="C749" s="208" t="s">
        <v>256</v>
      </c>
      <c r="D749" s="210">
        <v>558.01</v>
      </c>
      <c r="E749" s="211">
        <v>10435</v>
      </c>
      <c r="F749" s="211">
        <f t="shared" ref="F749:F753" si="81">ROUND(E749*D749,0)</f>
        <v>5822834</v>
      </c>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2" customHeight="1" x14ac:dyDescent="0.2">
      <c r="A750" s="208" t="s">
        <v>1259</v>
      </c>
      <c r="B750" s="254" t="s">
        <v>1260</v>
      </c>
      <c r="C750" s="208" t="s">
        <v>256</v>
      </c>
      <c r="D750" s="210">
        <v>80.31</v>
      </c>
      <c r="E750" s="211">
        <v>13206</v>
      </c>
      <c r="F750" s="211">
        <f t="shared" si="81"/>
        <v>1060574</v>
      </c>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2" customHeight="1" x14ac:dyDescent="0.2">
      <c r="A751" s="208" t="s">
        <v>1261</v>
      </c>
      <c r="B751" s="254" t="s">
        <v>1262</v>
      </c>
      <c r="C751" s="208" t="s">
        <v>259</v>
      </c>
      <c r="D751" s="210">
        <v>26.04</v>
      </c>
      <c r="E751" s="211">
        <v>7901</v>
      </c>
      <c r="F751" s="211">
        <f t="shared" si="81"/>
        <v>205742</v>
      </c>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2" customHeight="1" x14ac:dyDescent="0.2">
      <c r="A752" s="208" t="s">
        <v>1263</v>
      </c>
      <c r="B752" s="254" t="s">
        <v>1253</v>
      </c>
      <c r="C752" s="208" t="s">
        <v>259</v>
      </c>
      <c r="D752" s="210">
        <v>67.8</v>
      </c>
      <c r="E752" s="211">
        <v>2479</v>
      </c>
      <c r="F752" s="211">
        <f t="shared" si="81"/>
        <v>168076</v>
      </c>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2" customHeight="1" x14ac:dyDescent="0.2">
      <c r="A753" s="208" t="s">
        <v>1264</v>
      </c>
      <c r="B753" s="254" t="s">
        <v>1265</v>
      </c>
      <c r="C753" s="208" t="s">
        <v>256</v>
      </c>
      <c r="D753" s="210">
        <v>8.64</v>
      </c>
      <c r="E753" s="211">
        <v>15310</v>
      </c>
      <c r="F753" s="211">
        <f t="shared" si="81"/>
        <v>132278</v>
      </c>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2" customHeight="1" x14ac:dyDescent="0.2">
      <c r="A754" s="204">
        <v>10.3</v>
      </c>
      <c r="B754" s="205" t="s">
        <v>1092</v>
      </c>
      <c r="C754" s="204"/>
      <c r="D754" s="212"/>
      <c r="E754" s="213"/>
      <c r="F754" s="21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2" customHeight="1" x14ac:dyDescent="0.2">
      <c r="A755" s="208" t="s">
        <v>1266</v>
      </c>
      <c r="B755" s="254" t="s">
        <v>1258</v>
      </c>
      <c r="C755" s="208" t="s">
        <v>256</v>
      </c>
      <c r="D755" s="210">
        <v>818.51</v>
      </c>
      <c r="E755" s="211">
        <v>10435</v>
      </c>
      <c r="F755" s="211">
        <f t="shared" ref="F755:F761" si="82">ROUND(E755*D755,0)</f>
        <v>8541152</v>
      </c>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2" customHeight="1" x14ac:dyDescent="0.2">
      <c r="A756" s="208" t="s">
        <v>1267</v>
      </c>
      <c r="B756" s="254" t="s">
        <v>1260</v>
      </c>
      <c r="C756" s="208" t="s">
        <v>256</v>
      </c>
      <c r="D756" s="210">
        <v>38.96</v>
      </c>
      <c r="E756" s="211">
        <v>13206</v>
      </c>
      <c r="F756" s="211">
        <f t="shared" si="82"/>
        <v>514506</v>
      </c>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2" customHeight="1" x14ac:dyDescent="0.2">
      <c r="A757" s="208" t="s">
        <v>1268</v>
      </c>
      <c r="B757" s="254" t="s">
        <v>1269</v>
      </c>
      <c r="C757" s="208" t="s">
        <v>256</v>
      </c>
      <c r="D757" s="210">
        <v>41.55</v>
      </c>
      <c r="E757" s="211">
        <v>27167</v>
      </c>
      <c r="F757" s="211">
        <f t="shared" si="82"/>
        <v>1128789</v>
      </c>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2" customHeight="1" x14ac:dyDescent="0.2">
      <c r="A758" s="208" t="s">
        <v>1270</v>
      </c>
      <c r="B758" s="254" t="s">
        <v>1271</v>
      </c>
      <c r="C758" s="208" t="s">
        <v>256</v>
      </c>
      <c r="D758" s="210">
        <v>41.55</v>
      </c>
      <c r="E758" s="211">
        <v>71900</v>
      </c>
      <c r="F758" s="211">
        <f t="shared" si="82"/>
        <v>2987445</v>
      </c>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2" customHeight="1" x14ac:dyDescent="0.2">
      <c r="A759" s="208" t="s">
        <v>1272</v>
      </c>
      <c r="B759" s="254" t="s">
        <v>1265</v>
      </c>
      <c r="C759" s="208" t="s">
        <v>256</v>
      </c>
      <c r="D759" s="210">
        <v>14.11</v>
      </c>
      <c r="E759" s="211">
        <v>15310</v>
      </c>
      <c r="F759" s="211">
        <f t="shared" si="82"/>
        <v>216024</v>
      </c>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2" customHeight="1" x14ac:dyDescent="0.2">
      <c r="A760" s="208" t="s">
        <v>1273</v>
      </c>
      <c r="B760" s="254" t="s">
        <v>1262</v>
      </c>
      <c r="C760" s="208" t="s">
        <v>259</v>
      </c>
      <c r="D760" s="210">
        <v>13.35</v>
      </c>
      <c r="E760" s="211">
        <v>7901</v>
      </c>
      <c r="F760" s="211">
        <f t="shared" si="82"/>
        <v>105478</v>
      </c>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2" customHeight="1" x14ac:dyDescent="0.2">
      <c r="A761" s="208" t="s">
        <v>1274</v>
      </c>
      <c r="B761" s="254" t="s">
        <v>1253</v>
      </c>
      <c r="C761" s="208" t="s">
        <v>259</v>
      </c>
      <c r="D761" s="210">
        <v>34.480000000000004</v>
      </c>
      <c r="E761" s="211">
        <v>2479</v>
      </c>
      <c r="F761" s="211">
        <f t="shared" si="82"/>
        <v>85476</v>
      </c>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2" customHeight="1" x14ac:dyDescent="0.2">
      <c r="A762" s="204">
        <v>10.4</v>
      </c>
      <c r="B762" s="205" t="s">
        <v>1084</v>
      </c>
      <c r="C762" s="204"/>
      <c r="D762" s="212"/>
      <c r="E762" s="213"/>
      <c r="F762" s="21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2" customHeight="1" x14ac:dyDescent="0.2">
      <c r="A763" s="208" t="s">
        <v>1275</v>
      </c>
      <c r="B763" s="254" t="s">
        <v>1258</v>
      </c>
      <c r="C763" s="208" t="s">
        <v>256</v>
      </c>
      <c r="D763" s="210">
        <v>1164.5899999999999</v>
      </c>
      <c r="E763" s="211">
        <v>10435</v>
      </c>
      <c r="F763" s="211">
        <f t="shared" ref="F763:F770" si="83">ROUND(E763*D763,0)</f>
        <v>12152497</v>
      </c>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2" customHeight="1" x14ac:dyDescent="0.2">
      <c r="A764" s="208" t="s">
        <v>1276</v>
      </c>
      <c r="B764" s="254" t="s">
        <v>1260</v>
      </c>
      <c r="C764" s="208" t="s">
        <v>256</v>
      </c>
      <c r="D764" s="210">
        <v>103.65</v>
      </c>
      <c r="E764" s="211">
        <v>13206</v>
      </c>
      <c r="F764" s="211">
        <f t="shared" si="83"/>
        <v>1368802</v>
      </c>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2" customHeight="1" x14ac:dyDescent="0.2">
      <c r="A765" s="208" t="s">
        <v>1277</v>
      </c>
      <c r="B765" s="254" t="s">
        <v>1278</v>
      </c>
      <c r="C765" s="208" t="s">
        <v>256</v>
      </c>
      <c r="D765" s="210">
        <v>7.83</v>
      </c>
      <c r="E765" s="211">
        <v>27167</v>
      </c>
      <c r="F765" s="211">
        <f t="shared" si="83"/>
        <v>212718</v>
      </c>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2" customHeight="1" x14ac:dyDescent="0.2">
      <c r="A766" s="208" t="s">
        <v>1279</v>
      </c>
      <c r="B766" s="254" t="s">
        <v>979</v>
      </c>
      <c r="C766" s="208" t="s">
        <v>256</v>
      </c>
      <c r="D766" s="210">
        <v>7.83</v>
      </c>
      <c r="E766" s="211">
        <v>71900</v>
      </c>
      <c r="F766" s="211">
        <f t="shared" si="83"/>
        <v>562977</v>
      </c>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2" customHeight="1" x14ac:dyDescent="0.2">
      <c r="A767" s="208" t="s">
        <v>1280</v>
      </c>
      <c r="B767" s="254" t="s">
        <v>1281</v>
      </c>
      <c r="C767" s="208" t="s">
        <v>259</v>
      </c>
      <c r="D767" s="210">
        <v>11.149999999999999</v>
      </c>
      <c r="E767" s="211">
        <v>10825</v>
      </c>
      <c r="F767" s="211">
        <f t="shared" si="83"/>
        <v>120699</v>
      </c>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2" customHeight="1" x14ac:dyDescent="0.2">
      <c r="A768" s="208" t="s">
        <v>1282</v>
      </c>
      <c r="B768" s="254" t="s">
        <v>1253</v>
      </c>
      <c r="C768" s="208" t="s">
        <v>259</v>
      </c>
      <c r="D768" s="210">
        <v>216.75</v>
      </c>
      <c r="E768" s="211">
        <v>2479</v>
      </c>
      <c r="F768" s="211">
        <f t="shared" si="83"/>
        <v>537323</v>
      </c>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2" customHeight="1" x14ac:dyDescent="0.2">
      <c r="A769" s="208" t="s">
        <v>1283</v>
      </c>
      <c r="B769" s="254" t="s">
        <v>1265</v>
      </c>
      <c r="C769" s="208" t="s">
        <v>256</v>
      </c>
      <c r="D769" s="210">
        <v>3.36</v>
      </c>
      <c r="E769" s="211">
        <v>15310</v>
      </c>
      <c r="F769" s="211">
        <f t="shared" si="83"/>
        <v>51442</v>
      </c>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2" customHeight="1" x14ac:dyDescent="0.2">
      <c r="A770" s="208" t="s">
        <v>1284</v>
      </c>
      <c r="B770" s="254" t="s">
        <v>1285</v>
      </c>
      <c r="C770" s="208" t="s">
        <v>259</v>
      </c>
      <c r="D770" s="210">
        <v>4.8</v>
      </c>
      <c r="E770" s="211">
        <v>40090</v>
      </c>
      <c r="F770" s="211">
        <f t="shared" si="83"/>
        <v>192432</v>
      </c>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2" customHeight="1" x14ac:dyDescent="0.2">
      <c r="A771" s="204">
        <v>10.5</v>
      </c>
      <c r="B771" s="205" t="s">
        <v>948</v>
      </c>
      <c r="C771" s="204"/>
      <c r="D771" s="212"/>
      <c r="E771" s="213"/>
      <c r="F771" s="21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2" customHeight="1" x14ac:dyDescent="0.2">
      <c r="A772" s="208" t="s">
        <v>1286</v>
      </c>
      <c r="B772" s="254" t="s">
        <v>1287</v>
      </c>
      <c r="C772" s="208" t="s">
        <v>264</v>
      </c>
      <c r="D772" s="210">
        <v>3</v>
      </c>
      <c r="E772" s="211">
        <v>2205000</v>
      </c>
      <c r="F772" s="211">
        <f t="shared" ref="F772:F774" si="84">ROUND(E772*D772,0)</f>
        <v>6615000</v>
      </c>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2" customHeight="1" x14ac:dyDescent="0.2">
      <c r="A773" s="208" t="s">
        <v>1288</v>
      </c>
      <c r="B773" s="254" t="s">
        <v>1289</v>
      </c>
      <c r="C773" s="208" t="s">
        <v>264</v>
      </c>
      <c r="D773" s="210">
        <v>3</v>
      </c>
      <c r="E773" s="211">
        <v>330000</v>
      </c>
      <c r="F773" s="211">
        <f t="shared" si="84"/>
        <v>990000</v>
      </c>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2" customHeight="1" x14ac:dyDescent="0.2">
      <c r="A774" s="208" t="s">
        <v>1290</v>
      </c>
      <c r="B774" s="254" t="s">
        <v>1291</v>
      </c>
      <c r="C774" s="208" t="s">
        <v>264</v>
      </c>
      <c r="D774" s="210">
        <v>7</v>
      </c>
      <c r="E774" s="211">
        <v>1470000</v>
      </c>
      <c r="F774" s="211">
        <f t="shared" si="84"/>
        <v>10290000</v>
      </c>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2" customHeight="1" x14ac:dyDescent="0.2">
      <c r="A775" s="204">
        <v>10.6</v>
      </c>
      <c r="B775" s="205" t="s">
        <v>792</v>
      </c>
      <c r="C775" s="204"/>
      <c r="D775" s="212"/>
      <c r="E775" s="213"/>
      <c r="F775" s="21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2" customHeight="1" x14ac:dyDescent="0.2">
      <c r="A776" s="208" t="s">
        <v>1292</v>
      </c>
      <c r="B776" s="254" t="s">
        <v>1293</v>
      </c>
      <c r="C776" s="208" t="s">
        <v>259</v>
      </c>
      <c r="D776" s="210">
        <v>8</v>
      </c>
      <c r="E776" s="211">
        <v>63366</v>
      </c>
      <c r="F776" s="211">
        <f t="shared" ref="F776:F778" si="85">ROUND(E776*D776,0)</f>
        <v>506928</v>
      </c>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2" customHeight="1" x14ac:dyDescent="0.2">
      <c r="A777" s="208" t="s">
        <v>1294</v>
      </c>
      <c r="B777" s="254" t="s">
        <v>318</v>
      </c>
      <c r="C777" s="208" t="s">
        <v>259</v>
      </c>
      <c r="D777" s="210">
        <v>3</v>
      </c>
      <c r="E777" s="211">
        <v>34334</v>
      </c>
      <c r="F777" s="211">
        <f t="shared" si="85"/>
        <v>103002</v>
      </c>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2" customHeight="1" x14ac:dyDescent="0.2">
      <c r="A778" s="208" t="s">
        <v>1295</v>
      </c>
      <c r="B778" s="254" t="s">
        <v>1296</v>
      </c>
      <c r="C778" s="215" t="s">
        <v>259</v>
      </c>
      <c r="D778" s="210">
        <v>7</v>
      </c>
      <c r="E778" s="211">
        <v>73812</v>
      </c>
      <c r="F778" s="211">
        <f t="shared" si="85"/>
        <v>516684</v>
      </c>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2" customHeight="1" x14ac:dyDescent="0.2">
      <c r="A779" s="237"/>
      <c r="B779" s="255" t="s">
        <v>402</v>
      </c>
      <c r="C779" s="258"/>
      <c r="D779" s="251"/>
      <c r="E779" s="252"/>
      <c r="F779" s="241">
        <f>SUM(F742:F778)</f>
        <v>61994579</v>
      </c>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2" customHeight="1" x14ac:dyDescent="0.2">
      <c r="A780" s="199">
        <v>11</v>
      </c>
      <c r="B780" s="200" t="s">
        <v>1297</v>
      </c>
      <c r="C780" s="201"/>
      <c r="D780" s="202"/>
      <c r="E780" s="203"/>
      <c r="F780" s="20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2" customHeight="1" x14ac:dyDescent="0.2">
      <c r="A781" s="253">
        <v>11.1</v>
      </c>
      <c r="B781" s="205" t="s">
        <v>1298</v>
      </c>
      <c r="C781" s="204"/>
      <c r="D781" s="232"/>
      <c r="E781" s="213"/>
      <c r="F781" s="207"/>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2" customHeight="1" x14ac:dyDescent="0.2">
      <c r="A782" s="208" t="s">
        <v>1299</v>
      </c>
      <c r="B782" s="254" t="s">
        <v>1300</v>
      </c>
      <c r="C782" s="208" t="s">
        <v>256</v>
      </c>
      <c r="D782" s="210">
        <v>523.9</v>
      </c>
      <c r="E782" s="211">
        <v>10435</v>
      </c>
      <c r="F782" s="211">
        <f t="shared" ref="F782:F790" si="86">ROUND(E782*D782,0)</f>
        <v>5466897</v>
      </c>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2" customHeight="1" x14ac:dyDescent="0.2">
      <c r="A783" s="208" t="s">
        <v>1301</v>
      </c>
      <c r="B783" s="254" t="s">
        <v>1302</v>
      </c>
      <c r="C783" s="208" t="s">
        <v>259</v>
      </c>
      <c r="D783" s="210">
        <v>38.36</v>
      </c>
      <c r="E783" s="211">
        <v>10825</v>
      </c>
      <c r="F783" s="211">
        <f t="shared" si="86"/>
        <v>415247</v>
      </c>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2" customHeight="1" x14ac:dyDescent="0.2">
      <c r="A784" s="208" t="s">
        <v>1303</v>
      </c>
      <c r="B784" s="254" t="s">
        <v>1304</v>
      </c>
      <c r="C784" s="208" t="s">
        <v>256</v>
      </c>
      <c r="D784" s="210">
        <v>171.01999999999998</v>
      </c>
      <c r="E784" s="211">
        <v>13206</v>
      </c>
      <c r="F784" s="211">
        <f t="shared" si="86"/>
        <v>2258490</v>
      </c>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2" customHeight="1" x14ac:dyDescent="0.2">
      <c r="A785" s="208" t="s">
        <v>1305</v>
      </c>
      <c r="B785" s="254" t="s">
        <v>1306</v>
      </c>
      <c r="C785" s="208" t="s">
        <v>259</v>
      </c>
      <c r="D785" s="210">
        <v>69.16</v>
      </c>
      <c r="E785" s="211">
        <v>7901</v>
      </c>
      <c r="F785" s="211">
        <f t="shared" si="86"/>
        <v>546433</v>
      </c>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2" customHeight="1" x14ac:dyDescent="0.2">
      <c r="A786" s="208" t="s">
        <v>1307</v>
      </c>
      <c r="B786" s="254" t="s">
        <v>1253</v>
      </c>
      <c r="C786" s="208" t="s">
        <v>259</v>
      </c>
      <c r="D786" s="210">
        <v>110.32</v>
      </c>
      <c r="E786" s="211">
        <v>2479</v>
      </c>
      <c r="F786" s="211">
        <f t="shared" si="86"/>
        <v>273483</v>
      </c>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2" customHeight="1" x14ac:dyDescent="0.2">
      <c r="A787" s="208" t="s">
        <v>1308</v>
      </c>
      <c r="B787" s="254" t="s">
        <v>1309</v>
      </c>
      <c r="C787" s="208" t="s">
        <v>256</v>
      </c>
      <c r="D787" s="210">
        <v>175.19</v>
      </c>
      <c r="E787" s="211">
        <v>27167</v>
      </c>
      <c r="F787" s="211">
        <f t="shared" si="86"/>
        <v>4759387</v>
      </c>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2" customHeight="1" x14ac:dyDescent="0.2">
      <c r="A788" s="208" t="s">
        <v>1310</v>
      </c>
      <c r="B788" s="254" t="s">
        <v>1311</v>
      </c>
      <c r="C788" s="208" t="s">
        <v>256</v>
      </c>
      <c r="D788" s="210">
        <v>175.19</v>
      </c>
      <c r="E788" s="211">
        <v>71900</v>
      </c>
      <c r="F788" s="211">
        <f t="shared" si="86"/>
        <v>12596161</v>
      </c>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2" customHeight="1" x14ac:dyDescent="0.2">
      <c r="A789" s="208" t="s">
        <v>1312</v>
      </c>
      <c r="B789" s="254" t="s">
        <v>1313</v>
      </c>
      <c r="C789" s="208" t="s">
        <v>259</v>
      </c>
      <c r="D789" s="210">
        <v>98.72999999999999</v>
      </c>
      <c r="E789" s="211">
        <v>4495</v>
      </c>
      <c r="F789" s="211">
        <f t="shared" si="86"/>
        <v>443791</v>
      </c>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2" customHeight="1" x14ac:dyDescent="0.2">
      <c r="A790" s="208" t="s">
        <v>1314</v>
      </c>
      <c r="B790" s="254" t="s">
        <v>1315</v>
      </c>
      <c r="C790" s="208" t="s">
        <v>256</v>
      </c>
      <c r="D790" s="210">
        <v>2.82</v>
      </c>
      <c r="E790" s="211">
        <v>15310</v>
      </c>
      <c r="F790" s="211">
        <f t="shared" si="86"/>
        <v>43174</v>
      </c>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2" customHeight="1" x14ac:dyDescent="0.2">
      <c r="A791" s="204">
        <v>11.2</v>
      </c>
      <c r="B791" s="205" t="s">
        <v>1316</v>
      </c>
      <c r="C791" s="204"/>
      <c r="D791" s="212"/>
      <c r="E791" s="213"/>
      <c r="F791" s="213"/>
      <c r="G791" s="259"/>
      <c r="H791" s="259"/>
      <c r="I791" s="259"/>
      <c r="J791" s="259"/>
      <c r="K791" s="259"/>
      <c r="L791" s="259"/>
      <c r="M791" s="259"/>
      <c r="N791" s="259"/>
      <c r="O791" s="259"/>
      <c r="P791" s="259"/>
      <c r="Q791" s="259"/>
      <c r="R791" s="259"/>
      <c r="S791" s="259"/>
      <c r="T791" s="259"/>
      <c r="U791" s="259"/>
      <c r="V791" s="259"/>
      <c r="W791" s="259"/>
      <c r="X791" s="259"/>
      <c r="Y791" s="259"/>
      <c r="Z791" s="259"/>
    </row>
    <row r="792" spans="1:26" ht="12" customHeight="1" x14ac:dyDescent="0.2">
      <c r="A792" s="208" t="s">
        <v>1317</v>
      </c>
      <c r="B792" s="254" t="s">
        <v>1300</v>
      </c>
      <c r="C792" s="208" t="s">
        <v>256</v>
      </c>
      <c r="D792" s="210">
        <v>381.59</v>
      </c>
      <c r="E792" s="211">
        <v>10435</v>
      </c>
      <c r="F792" s="211">
        <f t="shared" ref="F792:F798" si="87">ROUND(E792*D792,0)</f>
        <v>3981892</v>
      </c>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2" customHeight="1" x14ac:dyDescent="0.2">
      <c r="A793" s="208" t="s">
        <v>1318</v>
      </c>
      <c r="B793" s="254" t="s">
        <v>1304</v>
      </c>
      <c r="C793" s="208" t="s">
        <v>256</v>
      </c>
      <c r="D793" s="210">
        <v>72.73</v>
      </c>
      <c r="E793" s="211">
        <v>13206</v>
      </c>
      <c r="F793" s="211">
        <f t="shared" si="87"/>
        <v>960472</v>
      </c>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2" customHeight="1" x14ac:dyDescent="0.2">
      <c r="A794" s="208" t="s">
        <v>1319</v>
      </c>
      <c r="B794" s="254" t="s">
        <v>1253</v>
      </c>
      <c r="C794" s="208" t="s">
        <v>259</v>
      </c>
      <c r="D794" s="210">
        <v>56.24</v>
      </c>
      <c r="E794" s="211">
        <v>2479</v>
      </c>
      <c r="F794" s="211">
        <f t="shared" si="87"/>
        <v>139419</v>
      </c>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2" customHeight="1" x14ac:dyDescent="0.2">
      <c r="A795" s="208" t="s">
        <v>1320</v>
      </c>
      <c r="B795" s="254" t="s">
        <v>1309</v>
      </c>
      <c r="C795" s="208" t="s">
        <v>256</v>
      </c>
      <c r="D795" s="210">
        <v>123.16</v>
      </c>
      <c r="E795" s="211">
        <v>27167</v>
      </c>
      <c r="F795" s="211">
        <f t="shared" si="87"/>
        <v>3345888</v>
      </c>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2" customHeight="1" x14ac:dyDescent="0.2">
      <c r="A796" s="208" t="s">
        <v>1321</v>
      </c>
      <c r="B796" s="254" t="s">
        <v>1322</v>
      </c>
      <c r="C796" s="208" t="s">
        <v>256</v>
      </c>
      <c r="D796" s="210">
        <v>123.16</v>
      </c>
      <c r="E796" s="211">
        <v>71900</v>
      </c>
      <c r="F796" s="211">
        <f t="shared" si="87"/>
        <v>8855204</v>
      </c>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2" customHeight="1" x14ac:dyDescent="0.2">
      <c r="A797" s="208" t="s">
        <v>1323</v>
      </c>
      <c r="B797" s="254" t="s">
        <v>1313</v>
      </c>
      <c r="C797" s="208" t="s">
        <v>259</v>
      </c>
      <c r="D797" s="210">
        <v>101.17999999999999</v>
      </c>
      <c r="E797" s="211">
        <v>4495</v>
      </c>
      <c r="F797" s="211">
        <f t="shared" si="87"/>
        <v>454804</v>
      </c>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2" customHeight="1" x14ac:dyDescent="0.2">
      <c r="A798" s="208" t="s">
        <v>1324</v>
      </c>
      <c r="B798" s="254" t="s">
        <v>1315</v>
      </c>
      <c r="C798" s="208" t="s">
        <v>256</v>
      </c>
      <c r="D798" s="210">
        <v>13.67</v>
      </c>
      <c r="E798" s="211">
        <v>15310</v>
      </c>
      <c r="F798" s="211">
        <f t="shared" si="87"/>
        <v>209288</v>
      </c>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2" customHeight="1" x14ac:dyDescent="0.2">
      <c r="A799" s="204">
        <v>11.3</v>
      </c>
      <c r="B799" s="205" t="s">
        <v>1325</v>
      </c>
      <c r="C799" s="217"/>
      <c r="D799" s="206"/>
      <c r="E799" s="207"/>
      <c r="F799" s="207"/>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2" customHeight="1" x14ac:dyDescent="0.2">
      <c r="A800" s="208" t="s">
        <v>1326</v>
      </c>
      <c r="B800" s="254" t="s">
        <v>1327</v>
      </c>
      <c r="C800" s="208" t="s">
        <v>256</v>
      </c>
      <c r="D800" s="210">
        <v>121.4</v>
      </c>
      <c r="E800" s="211">
        <v>10435</v>
      </c>
      <c r="F800" s="211">
        <f>ROUND(E800*D800,0)</f>
        <v>1266809</v>
      </c>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2" customHeight="1" x14ac:dyDescent="0.2">
      <c r="A801" s="204">
        <v>11.4</v>
      </c>
      <c r="B801" s="205" t="s">
        <v>1084</v>
      </c>
      <c r="C801" s="217"/>
      <c r="D801" s="206"/>
      <c r="E801" s="207"/>
      <c r="F801" s="207"/>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2" customHeight="1" x14ac:dyDescent="0.2">
      <c r="A802" s="208" t="s">
        <v>1328</v>
      </c>
      <c r="B802" s="254" t="s">
        <v>1300</v>
      </c>
      <c r="C802" s="208" t="s">
        <v>256</v>
      </c>
      <c r="D802" s="210">
        <v>1365.07</v>
      </c>
      <c r="E802" s="211">
        <v>10435</v>
      </c>
      <c r="F802" s="211">
        <f t="shared" ref="F802:F806" si="88">ROUND(E802*D802,0)</f>
        <v>14244505</v>
      </c>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2" customHeight="1" x14ac:dyDescent="0.2">
      <c r="A803" s="208" t="s">
        <v>1329</v>
      </c>
      <c r="B803" s="254" t="s">
        <v>1253</v>
      </c>
      <c r="C803" s="208" t="s">
        <v>259</v>
      </c>
      <c r="D803" s="210">
        <v>228.95</v>
      </c>
      <c r="E803" s="211">
        <v>2479</v>
      </c>
      <c r="F803" s="211">
        <f t="shared" si="88"/>
        <v>567567</v>
      </c>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2" customHeight="1" x14ac:dyDescent="0.2">
      <c r="A804" s="208" t="s">
        <v>1330</v>
      </c>
      <c r="B804" s="254" t="s">
        <v>1309</v>
      </c>
      <c r="C804" s="208" t="s">
        <v>256</v>
      </c>
      <c r="D804" s="210">
        <v>226.28</v>
      </c>
      <c r="E804" s="211">
        <v>27167</v>
      </c>
      <c r="F804" s="211">
        <f t="shared" si="88"/>
        <v>6147349</v>
      </c>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2" customHeight="1" x14ac:dyDescent="0.2">
      <c r="A805" s="208" t="s">
        <v>1331</v>
      </c>
      <c r="B805" s="254" t="s">
        <v>1322</v>
      </c>
      <c r="C805" s="208" t="s">
        <v>256</v>
      </c>
      <c r="D805" s="210">
        <v>226.28</v>
      </c>
      <c r="E805" s="211">
        <v>71900</v>
      </c>
      <c r="F805" s="211">
        <f t="shared" si="88"/>
        <v>16269532</v>
      </c>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2" customHeight="1" x14ac:dyDescent="0.2">
      <c r="A806" s="208" t="s">
        <v>1332</v>
      </c>
      <c r="B806" s="254" t="s">
        <v>1315</v>
      </c>
      <c r="C806" s="208" t="s">
        <v>256</v>
      </c>
      <c r="D806" s="210">
        <v>6.48</v>
      </c>
      <c r="E806" s="211">
        <v>15310</v>
      </c>
      <c r="F806" s="211">
        <f t="shared" si="88"/>
        <v>99209</v>
      </c>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2" customHeight="1" x14ac:dyDescent="0.2">
      <c r="A807" s="204">
        <v>11.5</v>
      </c>
      <c r="B807" s="205" t="s">
        <v>1092</v>
      </c>
      <c r="C807" s="204"/>
      <c r="D807" s="212"/>
      <c r="E807" s="213"/>
      <c r="F807" s="213"/>
      <c r="G807" s="259"/>
      <c r="H807" s="259"/>
      <c r="I807" s="259"/>
      <c r="J807" s="259"/>
      <c r="K807" s="259"/>
      <c r="L807" s="259"/>
      <c r="M807" s="259"/>
      <c r="N807" s="259"/>
      <c r="O807" s="259"/>
      <c r="P807" s="259"/>
      <c r="Q807" s="259"/>
      <c r="R807" s="259"/>
      <c r="S807" s="259"/>
      <c r="T807" s="259"/>
      <c r="U807" s="259"/>
      <c r="V807" s="259"/>
      <c r="W807" s="259"/>
      <c r="X807" s="259"/>
      <c r="Y807" s="259"/>
      <c r="Z807" s="259"/>
    </row>
    <row r="808" spans="1:26" ht="12" customHeight="1" x14ac:dyDescent="0.2">
      <c r="A808" s="208" t="s">
        <v>1333</v>
      </c>
      <c r="B808" s="254" t="s">
        <v>1300</v>
      </c>
      <c r="C808" s="208" t="s">
        <v>256</v>
      </c>
      <c r="D808" s="210">
        <v>1005.77</v>
      </c>
      <c r="E808" s="211">
        <v>10435</v>
      </c>
      <c r="F808" s="211">
        <f t="shared" ref="F808:F816" si="89">ROUND(E808*D808,0)</f>
        <v>10495210</v>
      </c>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2" customHeight="1" x14ac:dyDescent="0.2">
      <c r="A809" s="208" t="s">
        <v>1334</v>
      </c>
      <c r="B809" s="254" t="s">
        <v>1335</v>
      </c>
      <c r="C809" s="208" t="s">
        <v>256</v>
      </c>
      <c r="D809" s="210">
        <v>42</v>
      </c>
      <c r="E809" s="211">
        <v>14019</v>
      </c>
      <c r="F809" s="211">
        <f t="shared" si="89"/>
        <v>588798</v>
      </c>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2" customHeight="1" x14ac:dyDescent="0.2">
      <c r="A810" s="208" t="s">
        <v>1336</v>
      </c>
      <c r="B810" s="254" t="s">
        <v>487</v>
      </c>
      <c r="C810" s="208" t="s">
        <v>256</v>
      </c>
      <c r="D810" s="210">
        <v>42</v>
      </c>
      <c r="E810" s="211">
        <v>24082</v>
      </c>
      <c r="F810" s="211">
        <f t="shared" si="89"/>
        <v>1011444</v>
      </c>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2" customHeight="1" x14ac:dyDescent="0.2">
      <c r="A811" s="208" t="s">
        <v>1337</v>
      </c>
      <c r="B811" s="254" t="s">
        <v>411</v>
      </c>
      <c r="C811" s="208" t="s">
        <v>256</v>
      </c>
      <c r="D811" s="210">
        <v>42</v>
      </c>
      <c r="E811" s="211">
        <v>48819</v>
      </c>
      <c r="F811" s="211">
        <f t="shared" si="89"/>
        <v>2050398</v>
      </c>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2" customHeight="1" x14ac:dyDescent="0.2">
      <c r="A812" s="208" t="s">
        <v>1338</v>
      </c>
      <c r="B812" s="254" t="s">
        <v>413</v>
      </c>
      <c r="C812" s="208" t="s">
        <v>259</v>
      </c>
      <c r="D812" s="210">
        <v>44.44</v>
      </c>
      <c r="E812" s="211">
        <v>7835</v>
      </c>
      <c r="F812" s="211">
        <f t="shared" si="89"/>
        <v>348187</v>
      </c>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2" customHeight="1" x14ac:dyDescent="0.2">
      <c r="A813" s="208" t="s">
        <v>1339</v>
      </c>
      <c r="B813" s="254" t="s">
        <v>1253</v>
      </c>
      <c r="C813" s="208" t="s">
        <v>259</v>
      </c>
      <c r="D813" s="210">
        <v>155</v>
      </c>
      <c r="E813" s="211">
        <v>2479</v>
      </c>
      <c r="F813" s="211">
        <f t="shared" si="89"/>
        <v>384245</v>
      </c>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2" customHeight="1" x14ac:dyDescent="0.2">
      <c r="A814" s="208" t="s">
        <v>1340</v>
      </c>
      <c r="B814" s="254" t="s">
        <v>1309</v>
      </c>
      <c r="C814" s="208" t="s">
        <v>256</v>
      </c>
      <c r="D814" s="210">
        <v>285.58</v>
      </c>
      <c r="E814" s="211">
        <v>27167</v>
      </c>
      <c r="F814" s="211">
        <f t="shared" si="89"/>
        <v>7758352</v>
      </c>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2" customHeight="1" x14ac:dyDescent="0.2">
      <c r="A815" s="208" t="s">
        <v>1341</v>
      </c>
      <c r="B815" s="254" t="s">
        <v>1322</v>
      </c>
      <c r="C815" s="208" t="s">
        <v>256</v>
      </c>
      <c r="D815" s="210">
        <v>285.58</v>
      </c>
      <c r="E815" s="211">
        <v>71900</v>
      </c>
      <c r="F815" s="211">
        <f t="shared" si="89"/>
        <v>20533202</v>
      </c>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2" customHeight="1" x14ac:dyDescent="0.2">
      <c r="A816" s="208" t="s">
        <v>1342</v>
      </c>
      <c r="B816" s="254" t="s">
        <v>1315</v>
      </c>
      <c r="C816" s="208" t="s">
        <v>256</v>
      </c>
      <c r="D816" s="210">
        <v>19.62</v>
      </c>
      <c r="E816" s="211">
        <v>15310</v>
      </c>
      <c r="F816" s="211">
        <f t="shared" si="89"/>
        <v>300382</v>
      </c>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2" customHeight="1" x14ac:dyDescent="0.2">
      <c r="A817" s="204">
        <v>11.6</v>
      </c>
      <c r="B817" s="205" t="s">
        <v>1343</v>
      </c>
      <c r="C817" s="204"/>
      <c r="D817" s="212"/>
      <c r="E817" s="213"/>
      <c r="F817" s="213"/>
      <c r="G817" s="259"/>
      <c r="H817" s="259"/>
      <c r="I817" s="259"/>
      <c r="J817" s="259"/>
      <c r="K817" s="259"/>
      <c r="L817" s="259"/>
      <c r="M817" s="259"/>
      <c r="N817" s="259"/>
      <c r="O817" s="259"/>
      <c r="P817" s="259"/>
      <c r="Q817" s="259"/>
      <c r="R817" s="259"/>
      <c r="S817" s="259"/>
      <c r="T817" s="259"/>
      <c r="U817" s="259"/>
      <c r="V817" s="259"/>
      <c r="W817" s="259"/>
      <c r="X817" s="259"/>
      <c r="Y817" s="259"/>
      <c r="Z817" s="259"/>
    </row>
    <row r="818" spans="1:26" ht="12" customHeight="1" x14ac:dyDescent="0.2">
      <c r="A818" s="208" t="s">
        <v>1344</v>
      </c>
      <c r="B818" s="254" t="s">
        <v>1300</v>
      </c>
      <c r="C818" s="208" t="s">
        <v>256</v>
      </c>
      <c r="D818" s="210">
        <v>656</v>
      </c>
      <c r="E818" s="211">
        <v>10435</v>
      </c>
      <c r="F818" s="211">
        <f t="shared" ref="F818:F821" si="90">ROUND(E818*D818,0)</f>
        <v>6845360</v>
      </c>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2" customHeight="1" x14ac:dyDescent="0.2">
      <c r="A819" s="208" t="s">
        <v>1345</v>
      </c>
      <c r="B819" s="254" t="s">
        <v>1253</v>
      </c>
      <c r="C819" s="208" t="s">
        <v>259</v>
      </c>
      <c r="D819" s="210">
        <v>185.46</v>
      </c>
      <c r="E819" s="211">
        <v>2479</v>
      </c>
      <c r="F819" s="211">
        <f t="shared" si="90"/>
        <v>459755</v>
      </c>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2" customHeight="1" x14ac:dyDescent="0.2">
      <c r="A820" s="208" t="s">
        <v>1346</v>
      </c>
      <c r="B820" s="254" t="s">
        <v>1347</v>
      </c>
      <c r="C820" s="208" t="s">
        <v>256</v>
      </c>
      <c r="D820" s="210">
        <v>127.32</v>
      </c>
      <c r="E820" s="211">
        <v>20265</v>
      </c>
      <c r="F820" s="211">
        <f t="shared" si="90"/>
        <v>2580140</v>
      </c>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2" customHeight="1" x14ac:dyDescent="0.2">
      <c r="A821" s="208" t="s">
        <v>1348</v>
      </c>
      <c r="B821" s="254" t="s">
        <v>1322</v>
      </c>
      <c r="C821" s="208" t="s">
        <v>256</v>
      </c>
      <c r="D821" s="210">
        <v>127.32</v>
      </c>
      <c r="E821" s="211">
        <v>71900</v>
      </c>
      <c r="F821" s="211">
        <f t="shared" si="90"/>
        <v>9154308</v>
      </c>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2" customHeight="1" x14ac:dyDescent="0.2">
      <c r="A822" s="204">
        <v>11.7</v>
      </c>
      <c r="B822" s="205" t="s">
        <v>1349</v>
      </c>
      <c r="C822" s="204"/>
      <c r="D822" s="212"/>
      <c r="E822" s="213"/>
      <c r="F822" s="213"/>
      <c r="G822" s="259"/>
      <c r="H822" s="259"/>
      <c r="I822" s="259"/>
      <c r="J822" s="259"/>
      <c r="K822" s="259"/>
      <c r="L822" s="259"/>
      <c r="M822" s="259"/>
      <c r="N822" s="259"/>
      <c r="O822" s="259"/>
      <c r="P822" s="259"/>
      <c r="Q822" s="259"/>
      <c r="R822" s="259"/>
      <c r="S822" s="259"/>
      <c r="T822" s="259"/>
      <c r="U822" s="259"/>
      <c r="V822" s="259"/>
      <c r="W822" s="259"/>
      <c r="X822" s="259"/>
      <c r="Y822" s="259"/>
      <c r="Z822" s="259"/>
    </row>
    <row r="823" spans="1:26" ht="12" customHeight="1" x14ac:dyDescent="0.2">
      <c r="A823" s="208" t="s">
        <v>1350</v>
      </c>
      <c r="B823" s="254" t="s">
        <v>1300</v>
      </c>
      <c r="C823" s="208" t="s">
        <v>256</v>
      </c>
      <c r="D823" s="210">
        <v>310.24</v>
      </c>
      <c r="E823" s="211">
        <v>10435</v>
      </c>
      <c r="F823" s="211">
        <f t="shared" ref="F823:F826" si="91">ROUND(E823*D823,0)</f>
        <v>3237354</v>
      </c>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2" customHeight="1" x14ac:dyDescent="0.2">
      <c r="A824" s="208" t="s">
        <v>1351</v>
      </c>
      <c r="B824" s="254" t="s">
        <v>1253</v>
      </c>
      <c r="C824" s="208" t="s">
        <v>259</v>
      </c>
      <c r="D824" s="210">
        <v>67.540000000000006</v>
      </c>
      <c r="E824" s="211">
        <v>2479</v>
      </c>
      <c r="F824" s="211">
        <f t="shared" si="91"/>
        <v>167432</v>
      </c>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2" customHeight="1" x14ac:dyDescent="0.2">
      <c r="A825" s="208" t="s">
        <v>1352</v>
      </c>
      <c r="B825" s="254" t="s">
        <v>1309</v>
      </c>
      <c r="C825" s="208" t="s">
        <v>256</v>
      </c>
      <c r="D825" s="210">
        <v>71.23</v>
      </c>
      <c r="E825" s="211">
        <v>27167</v>
      </c>
      <c r="F825" s="211">
        <f t="shared" si="91"/>
        <v>1935105</v>
      </c>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2" customHeight="1" x14ac:dyDescent="0.2">
      <c r="A826" s="208" t="s">
        <v>1353</v>
      </c>
      <c r="B826" s="254" t="s">
        <v>1322</v>
      </c>
      <c r="C826" s="208" t="s">
        <v>256</v>
      </c>
      <c r="D826" s="210">
        <v>71.23</v>
      </c>
      <c r="E826" s="211">
        <v>71900</v>
      </c>
      <c r="F826" s="211">
        <f t="shared" si="91"/>
        <v>5121437</v>
      </c>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2" customHeight="1" x14ac:dyDescent="0.2">
      <c r="A827" s="204">
        <v>11.8</v>
      </c>
      <c r="B827" s="205" t="s">
        <v>1354</v>
      </c>
      <c r="C827" s="217"/>
      <c r="D827" s="206"/>
      <c r="E827" s="207"/>
      <c r="F827" s="207"/>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2" customHeight="1" x14ac:dyDescent="0.2">
      <c r="A828" s="208" t="s">
        <v>1355</v>
      </c>
      <c r="B828" s="254" t="s">
        <v>864</v>
      </c>
      <c r="C828" s="208" t="s">
        <v>256</v>
      </c>
      <c r="D828" s="210">
        <v>40.58</v>
      </c>
      <c r="E828" s="211">
        <v>7826</v>
      </c>
      <c r="F828" s="211">
        <f t="shared" ref="F828:F856" si="92">ROUND(E828*D828,0)</f>
        <v>317579</v>
      </c>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2" customHeight="1" x14ac:dyDescent="0.2">
      <c r="A829" s="208" t="s">
        <v>1356</v>
      </c>
      <c r="B829" s="254" t="s">
        <v>443</v>
      </c>
      <c r="C829" s="208" t="s">
        <v>264</v>
      </c>
      <c r="D829" s="210">
        <v>5</v>
      </c>
      <c r="E829" s="211">
        <v>21908</v>
      </c>
      <c r="F829" s="211">
        <f t="shared" si="92"/>
        <v>109540</v>
      </c>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2" customHeight="1" x14ac:dyDescent="0.2">
      <c r="A830" s="208" t="s">
        <v>1357</v>
      </c>
      <c r="B830" s="254" t="s">
        <v>869</v>
      </c>
      <c r="C830" s="208" t="s">
        <v>259</v>
      </c>
      <c r="D830" s="210">
        <v>39.58</v>
      </c>
      <c r="E830" s="211">
        <v>3833</v>
      </c>
      <c r="F830" s="211">
        <f t="shared" si="92"/>
        <v>151710</v>
      </c>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2" customHeight="1" x14ac:dyDescent="0.2">
      <c r="A831" s="208" t="s">
        <v>1358</v>
      </c>
      <c r="B831" s="254" t="s">
        <v>963</v>
      </c>
      <c r="C831" s="208" t="s">
        <v>259</v>
      </c>
      <c r="D831" s="210">
        <v>39.58</v>
      </c>
      <c r="E831" s="211">
        <v>7246</v>
      </c>
      <c r="F831" s="211">
        <f t="shared" si="92"/>
        <v>286797</v>
      </c>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2" customHeight="1" x14ac:dyDescent="0.2">
      <c r="A832" s="208" t="s">
        <v>1359</v>
      </c>
      <c r="B832" s="254" t="s">
        <v>456</v>
      </c>
      <c r="C832" s="208" t="s">
        <v>259</v>
      </c>
      <c r="D832" s="210">
        <v>5.68</v>
      </c>
      <c r="E832" s="211">
        <v>30270</v>
      </c>
      <c r="F832" s="211">
        <f t="shared" si="92"/>
        <v>171934</v>
      </c>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2" customHeight="1" x14ac:dyDescent="0.2">
      <c r="A833" s="208" t="s">
        <v>1360</v>
      </c>
      <c r="B833" s="254" t="s">
        <v>458</v>
      </c>
      <c r="C833" s="208" t="s">
        <v>259</v>
      </c>
      <c r="D833" s="210">
        <v>6.56</v>
      </c>
      <c r="E833" s="211">
        <v>19521</v>
      </c>
      <c r="F833" s="211">
        <f t="shared" si="92"/>
        <v>128058</v>
      </c>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2" customHeight="1" x14ac:dyDescent="0.2">
      <c r="A834" s="208" t="s">
        <v>1361</v>
      </c>
      <c r="B834" s="254" t="s">
        <v>460</v>
      </c>
      <c r="C834" s="208" t="s">
        <v>259</v>
      </c>
      <c r="D834" s="210">
        <v>11</v>
      </c>
      <c r="E834" s="211">
        <v>17791</v>
      </c>
      <c r="F834" s="211">
        <f t="shared" si="92"/>
        <v>195701</v>
      </c>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2" customHeight="1" x14ac:dyDescent="0.2">
      <c r="A835" s="208" t="s">
        <v>1362</v>
      </c>
      <c r="B835" s="254" t="s">
        <v>378</v>
      </c>
      <c r="C835" s="208" t="s">
        <v>264</v>
      </c>
      <c r="D835" s="210">
        <v>3</v>
      </c>
      <c r="E835" s="211">
        <v>65335</v>
      </c>
      <c r="F835" s="211">
        <f t="shared" si="92"/>
        <v>196005</v>
      </c>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2" customHeight="1" x14ac:dyDescent="0.2">
      <c r="A836" s="208" t="s">
        <v>1363</v>
      </c>
      <c r="B836" s="254" t="s">
        <v>376</v>
      </c>
      <c r="C836" s="208" t="s">
        <v>264</v>
      </c>
      <c r="D836" s="210">
        <v>3</v>
      </c>
      <c r="E836" s="211">
        <v>71876</v>
      </c>
      <c r="F836" s="211">
        <f t="shared" si="92"/>
        <v>215628</v>
      </c>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2" customHeight="1" x14ac:dyDescent="0.2">
      <c r="A837" s="208" t="s">
        <v>1364</v>
      </c>
      <c r="B837" s="254" t="s">
        <v>374</v>
      </c>
      <c r="C837" s="208" t="s">
        <v>264</v>
      </c>
      <c r="D837" s="210">
        <v>2</v>
      </c>
      <c r="E837" s="211">
        <v>78673</v>
      </c>
      <c r="F837" s="211">
        <f t="shared" si="92"/>
        <v>157346</v>
      </c>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2" customHeight="1" x14ac:dyDescent="0.2">
      <c r="A838" s="208" t="s">
        <v>1365</v>
      </c>
      <c r="B838" s="254" t="s">
        <v>469</v>
      </c>
      <c r="C838" s="208" t="s">
        <v>264</v>
      </c>
      <c r="D838" s="210">
        <v>1</v>
      </c>
      <c r="E838" s="211">
        <v>10132</v>
      </c>
      <c r="F838" s="211">
        <f t="shared" si="92"/>
        <v>10132</v>
      </c>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2" customHeight="1" x14ac:dyDescent="0.2">
      <c r="A839" s="208" t="s">
        <v>1366</v>
      </c>
      <c r="B839" s="254" t="s">
        <v>882</v>
      </c>
      <c r="C839" s="208" t="s">
        <v>259</v>
      </c>
      <c r="D839" s="210">
        <v>16.34</v>
      </c>
      <c r="E839" s="211">
        <v>5462</v>
      </c>
      <c r="F839" s="211">
        <f t="shared" si="92"/>
        <v>89249</v>
      </c>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2" customHeight="1" x14ac:dyDescent="0.2">
      <c r="A840" s="208" t="s">
        <v>1367</v>
      </c>
      <c r="B840" s="254" t="s">
        <v>382</v>
      </c>
      <c r="C840" s="208" t="s">
        <v>264</v>
      </c>
      <c r="D840" s="210">
        <v>5</v>
      </c>
      <c r="E840" s="211">
        <v>46871</v>
      </c>
      <c r="F840" s="211">
        <f t="shared" si="92"/>
        <v>234355</v>
      </c>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2" customHeight="1" x14ac:dyDescent="0.2">
      <c r="A841" s="208" t="s">
        <v>1368</v>
      </c>
      <c r="B841" s="254" t="s">
        <v>885</v>
      </c>
      <c r="C841" s="208" t="s">
        <v>264</v>
      </c>
      <c r="D841" s="210">
        <v>3</v>
      </c>
      <c r="E841" s="211">
        <v>60112</v>
      </c>
      <c r="F841" s="211">
        <f t="shared" si="92"/>
        <v>180336</v>
      </c>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2" customHeight="1" x14ac:dyDescent="0.2">
      <c r="A842" s="208" t="s">
        <v>1369</v>
      </c>
      <c r="B842" s="254" t="s">
        <v>449</v>
      </c>
      <c r="C842" s="208" t="s">
        <v>264</v>
      </c>
      <c r="D842" s="210">
        <v>1</v>
      </c>
      <c r="E842" s="211">
        <v>1739</v>
      </c>
      <c r="F842" s="211">
        <f t="shared" si="92"/>
        <v>1739</v>
      </c>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2" customHeight="1" x14ac:dyDescent="0.2">
      <c r="A843" s="208" t="s">
        <v>1370</v>
      </c>
      <c r="B843" s="254" t="s">
        <v>388</v>
      </c>
      <c r="C843" s="208" t="s">
        <v>264</v>
      </c>
      <c r="D843" s="210">
        <v>2</v>
      </c>
      <c r="E843" s="211">
        <v>3261</v>
      </c>
      <c r="F843" s="211">
        <f t="shared" si="92"/>
        <v>6522</v>
      </c>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2" customHeight="1" x14ac:dyDescent="0.2">
      <c r="A844" s="208" t="s">
        <v>1371</v>
      </c>
      <c r="B844" s="254" t="s">
        <v>451</v>
      </c>
      <c r="C844" s="208" t="s">
        <v>259</v>
      </c>
      <c r="D844" s="210">
        <v>6.67</v>
      </c>
      <c r="E844" s="211">
        <v>314</v>
      </c>
      <c r="F844" s="211">
        <f t="shared" si="92"/>
        <v>2094</v>
      </c>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2" customHeight="1" x14ac:dyDescent="0.2">
      <c r="A845" s="208" t="s">
        <v>1372</v>
      </c>
      <c r="B845" s="254" t="s">
        <v>890</v>
      </c>
      <c r="C845" s="208" t="s">
        <v>259</v>
      </c>
      <c r="D845" s="210">
        <v>6.67</v>
      </c>
      <c r="E845" s="211">
        <v>1763</v>
      </c>
      <c r="F845" s="211">
        <f t="shared" si="92"/>
        <v>11759</v>
      </c>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2" customHeight="1" x14ac:dyDescent="0.2">
      <c r="A846" s="208" t="s">
        <v>1373</v>
      </c>
      <c r="B846" s="254" t="s">
        <v>479</v>
      </c>
      <c r="C846" s="208" t="s">
        <v>264</v>
      </c>
      <c r="D846" s="210">
        <v>1</v>
      </c>
      <c r="E846" s="211">
        <v>76413</v>
      </c>
      <c r="F846" s="211">
        <f t="shared" si="92"/>
        <v>76413</v>
      </c>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2" customHeight="1" x14ac:dyDescent="0.2">
      <c r="A847" s="208" t="s">
        <v>1374</v>
      </c>
      <c r="B847" s="254" t="s">
        <v>481</v>
      </c>
      <c r="C847" s="208" t="s">
        <v>264</v>
      </c>
      <c r="D847" s="210">
        <v>2</v>
      </c>
      <c r="E847" s="211">
        <v>85655</v>
      </c>
      <c r="F847" s="211">
        <f t="shared" si="92"/>
        <v>171310</v>
      </c>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2" customHeight="1" x14ac:dyDescent="0.2">
      <c r="A848" s="208" t="s">
        <v>1375</v>
      </c>
      <c r="B848" s="254" t="s">
        <v>483</v>
      </c>
      <c r="C848" s="208" t="s">
        <v>264</v>
      </c>
      <c r="D848" s="210">
        <v>2</v>
      </c>
      <c r="E848" s="211">
        <v>160724</v>
      </c>
      <c r="F848" s="211">
        <f t="shared" si="92"/>
        <v>321448</v>
      </c>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2" customHeight="1" x14ac:dyDescent="0.2">
      <c r="A849" s="208" t="s">
        <v>1376</v>
      </c>
      <c r="B849" s="254" t="s">
        <v>477</v>
      </c>
      <c r="C849" s="208" t="s">
        <v>264</v>
      </c>
      <c r="D849" s="210">
        <v>1</v>
      </c>
      <c r="E849" s="211">
        <v>174353</v>
      </c>
      <c r="F849" s="211">
        <f t="shared" si="92"/>
        <v>174353</v>
      </c>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2" customHeight="1" x14ac:dyDescent="0.2">
      <c r="A850" s="208" t="s">
        <v>1377</v>
      </c>
      <c r="B850" s="254" t="s">
        <v>473</v>
      </c>
      <c r="C850" s="208" t="s">
        <v>264</v>
      </c>
      <c r="D850" s="210">
        <v>2</v>
      </c>
      <c r="E850" s="211">
        <v>142916</v>
      </c>
      <c r="F850" s="211">
        <f t="shared" si="92"/>
        <v>285832</v>
      </c>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2" customHeight="1" x14ac:dyDescent="0.2">
      <c r="A851" s="208" t="s">
        <v>1378</v>
      </c>
      <c r="B851" s="254" t="s">
        <v>471</v>
      </c>
      <c r="C851" s="208" t="s">
        <v>264</v>
      </c>
      <c r="D851" s="210">
        <v>2</v>
      </c>
      <c r="E851" s="211">
        <v>281870</v>
      </c>
      <c r="F851" s="211">
        <f t="shared" si="92"/>
        <v>563740</v>
      </c>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2" customHeight="1" x14ac:dyDescent="0.2">
      <c r="A852" s="208" t="s">
        <v>1379</v>
      </c>
      <c r="B852" s="254" t="s">
        <v>898</v>
      </c>
      <c r="C852" s="208" t="s">
        <v>256</v>
      </c>
      <c r="D852" s="210">
        <v>40.58</v>
      </c>
      <c r="E852" s="211">
        <v>56708</v>
      </c>
      <c r="F852" s="211">
        <f t="shared" si="92"/>
        <v>2301211</v>
      </c>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2" customHeight="1" x14ac:dyDescent="0.2">
      <c r="A853" s="208" t="s">
        <v>1380</v>
      </c>
      <c r="B853" s="254" t="s">
        <v>487</v>
      </c>
      <c r="C853" s="208" t="s">
        <v>256</v>
      </c>
      <c r="D853" s="210">
        <v>8.17</v>
      </c>
      <c r="E853" s="211">
        <v>24082</v>
      </c>
      <c r="F853" s="211">
        <f t="shared" si="92"/>
        <v>196750</v>
      </c>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2" customHeight="1" x14ac:dyDescent="0.2">
      <c r="A854" s="208" t="s">
        <v>1381</v>
      </c>
      <c r="B854" s="254" t="s">
        <v>1309</v>
      </c>
      <c r="C854" s="208" t="s">
        <v>256</v>
      </c>
      <c r="D854" s="210">
        <v>8.17</v>
      </c>
      <c r="E854" s="211">
        <v>27167</v>
      </c>
      <c r="F854" s="211">
        <f t="shared" si="92"/>
        <v>221954</v>
      </c>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2" customHeight="1" x14ac:dyDescent="0.2">
      <c r="A855" s="208" t="s">
        <v>1382</v>
      </c>
      <c r="B855" s="254" t="s">
        <v>485</v>
      </c>
      <c r="C855" s="208" t="str">
        <f>+C854</f>
        <v>m2</v>
      </c>
      <c r="D855" s="210">
        <v>8.17</v>
      </c>
      <c r="E855" s="211">
        <v>45500</v>
      </c>
      <c r="F855" s="211">
        <f t="shared" si="92"/>
        <v>371735</v>
      </c>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2" customHeight="1" x14ac:dyDescent="0.2">
      <c r="A856" s="208" t="s">
        <v>1383</v>
      </c>
      <c r="B856" s="254" t="s">
        <v>1140</v>
      </c>
      <c r="C856" s="208" t="s">
        <v>256</v>
      </c>
      <c r="D856" s="210">
        <v>23.72</v>
      </c>
      <c r="E856" s="211">
        <v>10435</v>
      </c>
      <c r="F856" s="211">
        <f t="shared" si="92"/>
        <v>247518</v>
      </c>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2" customHeight="1" x14ac:dyDescent="0.2">
      <c r="A857" s="253">
        <v>11.9</v>
      </c>
      <c r="B857" s="205" t="s">
        <v>1384</v>
      </c>
      <c r="C857" s="204"/>
      <c r="D857" s="232"/>
      <c r="E857" s="213"/>
      <c r="F857" s="207"/>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2" customHeight="1" x14ac:dyDescent="0.2">
      <c r="A858" s="208" t="s">
        <v>1385</v>
      </c>
      <c r="B858" s="254" t="s">
        <v>864</v>
      </c>
      <c r="C858" s="208" t="s">
        <v>256</v>
      </c>
      <c r="D858" s="210">
        <v>34.83</v>
      </c>
      <c r="E858" s="211">
        <v>7826</v>
      </c>
      <c r="F858" s="211">
        <f t="shared" ref="F858:F885" si="93">ROUND(E858*D858,0)</f>
        <v>272580</v>
      </c>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2" customHeight="1" x14ac:dyDescent="0.2">
      <c r="A859" s="208" t="s">
        <v>1386</v>
      </c>
      <c r="B859" s="254" t="s">
        <v>443</v>
      </c>
      <c r="C859" s="208" t="s">
        <v>264</v>
      </c>
      <c r="D859" s="210">
        <v>5</v>
      </c>
      <c r="E859" s="211">
        <v>21908</v>
      </c>
      <c r="F859" s="211">
        <f t="shared" si="93"/>
        <v>109540</v>
      </c>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2" customHeight="1" x14ac:dyDescent="0.2">
      <c r="A860" s="208" t="s">
        <v>1387</v>
      </c>
      <c r="B860" s="254" t="s">
        <v>869</v>
      </c>
      <c r="C860" s="208" t="s">
        <v>259</v>
      </c>
      <c r="D860" s="210">
        <v>40.179999999999993</v>
      </c>
      <c r="E860" s="211">
        <v>3833</v>
      </c>
      <c r="F860" s="211">
        <f t="shared" si="93"/>
        <v>154010</v>
      </c>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2" customHeight="1" x14ac:dyDescent="0.2">
      <c r="A861" s="208" t="s">
        <v>1388</v>
      </c>
      <c r="B861" s="254" t="s">
        <v>963</v>
      </c>
      <c r="C861" s="208" t="s">
        <v>259</v>
      </c>
      <c r="D861" s="210">
        <v>39.58</v>
      </c>
      <c r="E861" s="211">
        <v>7246</v>
      </c>
      <c r="F861" s="211">
        <f t="shared" si="93"/>
        <v>286797</v>
      </c>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2" customHeight="1" x14ac:dyDescent="0.2">
      <c r="A862" s="208" t="s">
        <v>1389</v>
      </c>
      <c r="B862" s="254" t="s">
        <v>456</v>
      </c>
      <c r="C862" s="208" t="s">
        <v>259</v>
      </c>
      <c r="D862" s="210">
        <v>5.68</v>
      </c>
      <c r="E862" s="211">
        <v>30270</v>
      </c>
      <c r="F862" s="211">
        <f t="shared" si="93"/>
        <v>171934</v>
      </c>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2" customHeight="1" x14ac:dyDescent="0.2">
      <c r="A863" s="208" t="s">
        <v>1390</v>
      </c>
      <c r="B863" s="254" t="s">
        <v>458</v>
      </c>
      <c r="C863" s="208" t="s">
        <v>259</v>
      </c>
      <c r="D863" s="210">
        <v>6.56</v>
      </c>
      <c r="E863" s="211">
        <v>19521</v>
      </c>
      <c r="F863" s="211">
        <f t="shared" si="93"/>
        <v>128058</v>
      </c>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2" customHeight="1" x14ac:dyDescent="0.2">
      <c r="A864" s="208" t="s">
        <v>1391</v>
      </c>
      <c r="B864" s="254" t="s">
        <v>460</v>
      </c>
      <c r="C864" s="208" t="s">
        <v>259</v>
      </c>
      <c r="D864" s="210">
        <v>11</v>
      </c>
      <c r="E864" s="211">
        <v>17791</v>
      </c>
      <c r="F864" s="211">
        <f t="shared" si="93"/>
        <v>195701</v>
      </c>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2" customHeight="1" x14ac:dyDescent="0.2">
      <c r="A865" s="208" t="s">
        <v>1392</v>
      </c>
      <c r="B865" s="254" t="s">
        <v>378</v>
      </c>
      <c r="C865" s="208" t="s">
        <v>264</v>
      </c>
      <c r="D865" s="210">
        <v>3</v>
      </c>
      <c r="E865" s="211">
        <v>65335</v>
      </c>
      <c r="F865" s="211">
        <f t="shared" si="93"/>
        <v>196005</v>
      </c>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2" customHeight="1" x14ac:dyDescent="0.2">
      <c r="A866" s="208" t="s">
        <v>1393</v>
      </c>
      <c r="B866" s="254" t="s">
        <v>376</v>
      </c>
      <c r="C866" s="208" t="s">
        <v>264</v>
      </c>
      <c r="D866" s="210">
        <v>1</v>
      </c>
      <c r="E866" s="211">
        <v>71876</v>
      </c>
      <c r="F866" s="211">
        <f t="shared" si="93"/>
        <v>71876</v>
      </c>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2" customHeight="1" x14ac:dyDescent="0.2">
      <c r="A867" s="208" t="s">
        <v>1394</v>
      </c>
      <c r="B867" s="254" t="s">
        <v>374</v>
      </c>
      <c r="C867" s="208" t="s">
        <v>264</v>
      </c>
      <c r="D867" s="210">
        <v>2</v>
      </c>
      <c r="E867" s="211">
        <v>78673</v>
      </c>
      <c r="F867" s="211">
        <f t="shared" si="93"/>
        <v>157346</v>
      </c>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2" customHeight="1" x14ac:dyDescent="0.2">
      <c r="A868" s="208" t="s">
        <v>1395</v>
      </c>
      <c r="B868" s="254" t="s">
        <v>469</v>
      </c>
      <c r="C868" s="208" t="s">
        <v>264</v>
      </c>
      <c r="D868" s="210">
        <v>1</v>
      </c>
      <c r="E868" s="211">
        <v>10132</v>
      </c>
      <c r="F868" s="211">
        <f t="shared" si="93"/>
        <v>10132</v>
      </c>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2" customHeight="1" x14ac:dyDescent="0.2">
      <c r="A869" s="208" t="s">
        <v>1396</v>
      </c>
      <c r="B869" s="254" t="s">
        <v>882</v>
      </c>
      <c r="C869" s="208" t="s">
        <v>259</v>
      </c>
      <c r="D869" s="210">
        <v>16.939999999999998</v>
      </c>
      <c r="E869" s="211">
        <v>5462</v>
      </c>
      <c r="F869" s="211">
        <f t="shared" si="93"/>
        <v>92526</v>
      </c>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2" customHeight="1" x14ac:dyDescent="0.2">
      <c r="A870" s="208" t="s">
        <v>1397</v>
      </c>
      <c r="B870" s="254" t="s">
        <v>382</v>
      </c>
      <c r="C870" s="208" t="s">
        <v>264</v>
      </c>
      <c r="D870" s="210">
        <v>5</v>
      </c>
      <c r="E870" s="211">
        <v>46871</v>
      </c>
      <c r="F870" s="211">
        <f t="shared" si="93"/>
        <v>234355</v>
      </c>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2" customHeight="1" x14ac:dyDescent="0.2">
      <c r="A871" s="208" t="s">
        <v>1398</v>
      </c>
      <c r="B871" s="254" t="s">
        <v>885</v>
      </c>
      <c r="C871" s="208" t="s">
        <v>264</v>
      </c>
      <c r="D871" s="210">
        <v>3</v>
      </c>
      <c r="E871" s="211">
        <v>60112</v>
      </c>
      <c r="F871" s="211">
        <f t="shared" si="93"/>
        <v>180336</v>
      </c>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2" customHeight="1" x14ac:dyDescent="0.2">
      <c r="A872" s="208" t="s">
        <v>1399</v>
      </c>
      <c r="B872" s="254" t="s">
        <v>449</v>
      </c>
      <c r="C872" s="208" t="s">
        <v>264</v>
      </c>
      <c r="D872" s="210">
        <v>1</v>
      </c>
      <c r="E872" s="211">
        <v>1739</v>
      </c>
      <c r="F872" s="211">
        <f t="shared" si="93"/>
        <v>1739</v>
      </c>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2" customHeight="1" x14ac:dyDescent="0.2">
      <c r="A873" s="208" t="s">
        <v>1400</v>
      </c>
      <c r="B873" s="254" t="s">
        <v>388</v>
      </c>
      <c r="C873" s="208" t="s">
        <v>264</v>
      </c>
      <c r="D873" s="210">
        <v>2</v>
      </c>
      <c r="E873" s="211">
        <v>3261</v>
      </c>
      <c r="F873" s="211">
        <f t="shared" si="93"/>
        <v>6522</v>
      </c>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2" customHeight="1" x14ac:dyDescent="0.2">
      <c r="A874" s="208" t="s">
        <v>1401</v>
      </c>
      <c r="B874" s="254" t="s">
        <v>451</v>
      </c>
      <c r="C874" s="208" t="s">
        <v>259</v>
      </c>
      <c r="D874" s="210">
        <v>6.67</v>
      </c>
      <c r="E874" s="211">
        <v>314</v>
      </c>
      <c r="F874" s="211">
        <f t="shared" si="93"/>
        <v>2094</v>
      </c>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2" customHeight="1" x14ac:dyDescent="0.2">
      <c r="A875" s="208" t="s">
        <v>1402</v>
      </c>
      <c r="B875" s="254" t="s">
        <v>890</v>
      </c>
      <c r="C875" s="208" t="s">
        <v>259</v>
      </c>
      <c r="D875" s="210">
        <v>6.67</v>
      </c>
      <c r="E875" s="211">
        <v>1763</v>
      </c>
      <c r="F875" s="211">
        <f t="shared" si="93"/>
        <v>11759</v>
      </c>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2" customHeight="1" x14ac:dyDescent="0.2">
      <c r="A876" s="208" t="s">
        <v>1403</v>
      </c>
      <c r="B876" s="254" t="s">
        <v>479</v>
      </c>
      <c r="C876" s="208" t="s">
        <v>264</v>
      </c>
      <c r="D876" s="210">
        <v>1</v>
      </c>
      <c r="E876" s="211">
        <v>76413</v>
      </c>
      <c r="F876" s="211">
        <f t="shared" si="93"/>
        <v>76413</v>
      </c>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2" customHeight="1" x14ac:dyDescent="0.2">
      <c r="A877" s="208" t="s">
        <v>1404</v>
      </c>
      <c r="B877" s="254" t="s">
        <v>481</v>
      </c>
      <c r="C877" s="208" t="s">
        <v>264</v>
      </c>
      <c r="D877" s="210">
        <v>2</v>
      </c>
      <c r="E877" s="211">
        <v>85655</v>
      </c>
      <c r="F877" s="211">
        <f t="shared" si="93"/>
        <v>171310</v>
      </c>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2" customHeight="1" x14ac:dyDescent="0.2">
      <c r="A878" s="208" t="s">
        <v>1405</v>
      </c>
      <c r="B878" s="254" t="s">
        <v>483</v>
      </c>
      <c r="C878" s="208" t="s">
        <v>264</v>
      </c>
      <c r="D878" s="210">
        <v>2</v>
      </c>
      <c r="E878" s="211">
        <v>160724</v>
      </c>
      <c r="F878" s="211">
        <f t="shared" si="93"/>
        <v>321448</v>
      </c>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2" customHeight="1" x14ac:dyDescent="0.2">
      <c r="A879" s="208" t="s">
        <v>1406</v>
      </c>
      <c r="B879" s="254" t="s">
        <v>477</v>
      </c>
      <c r="C879" s="208" t="s">
        <v>264</v>
      </c>
      <c r="D879" s="210">
        <v>3</v>
      </c>
      <c r="E879" s="211">
        <v>174353</v>
      </c>
      <c r="F879" s="211">
        <f t="shared" si="93"/>
        <v>523059</v>
      </c>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2" customHeight="1" x14ac:dyDescent="0.2">
      <c r="A880" s="208" t="s">
        <v>1407</v>
      </c>
      <c r="B880" s="254" t="s">
        <v>471</v>
      </c>
      <c r="C880" s="208" t="s">
        <v>264</v>
      </c>
      <c r="D880" s="210">
        <v>2</v>
      </c>
      <c r="E880" s="211">
        <v>281870</v>
      </c>
      <c r="F880" s="211">
        <f t="shared" si="93"/>
        <v>563740</v>
      </c>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2" customHeight="1" x14ac:dyDescent="0.2">
      <c r="A881" s="208" t="s">
        <v>1408</v>
      </c>
      <c r="B881" s="254" t="s">
        <v>898</v>
      </c>
      <c r="C881" s="208" t="s">
        <v>256</v>
      </c>
      <c r="D881" s="210">
        <v>34.83</v>
      </c>
      <c r="E881" s="211">
        <v>56708</v>
      </c>
      <c r="F881" s="211">
        <f t="shared" si="93"/>
        <v>1975140</v>
      </c>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2" customHeight="1" x14ac:dyDescent="0.2">
      <c r="A882" s="208" t="s">
        <v>1409</v>
      </c>
      <c r="B882" s="254" t="s">
        <v>487</v>
      </c>
      <c r="C882" s="208" t="s">
        <v>256</v>
      </c>
      <c r="D882" s="210">
        <v>8.7100000000000009</v>
      </c>
      <c r="E882" s="211">
        <v>24082</v>
      </c>
      <c r="F882" s="211">
        <f t="shared" si="93"/>
        <v>209754</v>
      </c>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2" customHeight="1" x14ac:dyDescent="0.2">
      <c r="A883" s="208" t="s">
        <v>1410</v>
      </c>
      <c r="B883" s="254" t="s">
        <v>1309</v>
      </c>
      <c r="C883" s="208" t="s">
        <v>256</v>
      </c>
      <c r="D883" s="210">
        <v>8.7100000000000009</v>
      </c>
      <c r="E883" s="211">
        <v>27167</v>
      </c>
      <c r="F883" s="211">
        <f t="shared" si="93"/>
        <v>236625</v>
      </c>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2" customHeight="1" x14ac:dyDescent="0.2">
      <c r="A884" s="208" t="s">
        <v>1411</v>
      </c>
      <c r="B884" s="254" t="s">
        <v>485</v>
      </c>
      <c r="C884" s="208" t="str">
        <f>+C883</f>
        <v>m2</v>
      </c>
      <c r="D884" s="210">
        <v>8.7100000000000009</v>
      </c>
      <c r="E884" s="211">
        <v>45500</v>
      </c>
      <c r="F884" s="211">
        <f t="shared" si="93"/>
        <v>396305</v>
      </c>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2" customHeight="1" x14ac:dyDescent="0.2">
      <c r="A885" s="208" t="s">
        <v>1412</v>
      </c>
      <c r="B885" s="254" t="s">
        <v>1140</v>
      </c>
      <c r="C885" s="208" t="s">
        <v>256</v>
      </c>
      <c r="D885" s="210">
        <v>19.11</v>
      </c>
      <c r="E885" s="211">
        <v>10435</v>
      </c>
      <c r="F885" s="211">
        <f t="shared" si="93"/>
        <v>199413</v>
      </c>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2" customHeight="1" x14ac:dyDescent="0.2">
      <c r="A886" s="248">
        <v>11.1</v>
      </c>
      <c r="B886" s="205" t="s">
        <v>948</v>
      </c>
      <c r="C886" s="204"/>
      <c r="D886" s="232"/>
      <c r="E886" s="213"/>
      <c r="F886" s="207"/>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2" customHeight="1" x14ac:dyDescent="0.2">
      <c r="A887" s="208" t="s">
        <v>1413</v>
      </c>
      <c r="B887" s="254" t="s">
        <v>1414</v>
      </c>
      <c r="C887" s="208" t="s">
        <v>264</v>
      </c>
      <c r="D887" s="210">
        <v>2</v>
      </c>
      <c r="E887" s="211">
        <v>1470000</v>
      </c>
      <c r="F887" s="211">
        <f>ROUND(E887*D887,0)</f>
        <v>2940000</v>
      </c>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2" customHeight="1" x14ac:dyDescent="0.2">
      <c r="A888" s="237"/>
      <c r="B888" s="255" t="s">
        <v>402</v>
      </c>
      <c r="C888" s="250"/>
      <c r="D888" s="251"/>
      <c r="E888" s="252"/>
      <c r="F888" s="241">
        <f>SUM(F782:F887)</f>
        <v>173611375</v>
      </c>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2" customHeight="1" x14ac:dyDescent="0.2">
      <c r="A889" s="199">
        <v>12</v>
      </c>
      <c r="B889" s="200" t="s">
        <v>1415</v>
      </c>
      <c r="C889" s="201"/>
      <c r="D889" s="202"/>
      <c r="E889" s="203"/>
      <c r="F889" s="20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2" customHeight="1" x14ac:dyDescent="0.2">
      <c r="A890" s="253">
        <v>12.1</v>
      </c>
      <c r="B890" s="205" t="s">
        <v>1416</v>
      </c>
      <c r="C890" s="204"/>
      <c r="D890" s="232"/>
      <c r="E890" s="213"/>
      <c r="F890" s="207"/>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2" customHeight="1" x14ac:dyDescent="0.2">
      <c r="A891" s="208" t="s">
        <v>1417</v>
      </c>
      <c r="B891" s="260" t="s">
        <v>1418</v>
      </c>
      <c r="C891" s="208" t="s">
        <v>227</v>
      </c>
      <c r="D891" s="210">
        <v>320</v>
      </c>
      <c r="E891" s="211">
        <v>17344</v>
      </c>
      <c r="F891" s="211">
        <f t="shared" ref="F891:F908" si="94">ROUND(E891*D891,0)</f>
        <v>5550080</v>
      </c>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2" customHeight="1" x14ac:dyDescent="0.2">
      <c r="A892" s="208" t="s">
        <v>1419</v>
      </c>
      <c r="B892" s="260" t="s">
        <v>1420</v>
      </c>
      <c r="C892" s="208" t="s">
        <v>225</v>
      </c>
      <c r="D892" s="210">
        <v>31</v>
      </c>
      <c r="E892" s="211">
        <v>5888</v>
      </c>
      <c r="F892" s="211">
        <f t="shared" si="94"/>
        <v>182528</v>
      </c>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2" customHeight="1" x14ac:dyDescent="0.2">
      <c r="A893" s="208" t="s">
        <v>1421</v>
      </c>
      <c r="B893" s="260" t="s">
        <v>1422</v>
      </c>
      <c r="C893" s="208" t="s">
        <v>227</v>
      </c>
      <c r="D893" s="210">
        <v>320</v>
      </c>
      <c r="E893" s="211">
        <v>60425</v>
      </c>
      <c r="F893" s="211">
        <f t="shared" si="94"/>
        <v>19336000</v>
      </c>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2" customHeight="1" x14ac:dyDescent="0.2">
      <c r="A894" s="208" t="s">
        <v>1423</v>
      </c>
      <c r="B894" s="260" t="s">
        <v>1424</v>
      </c>
      <c r="C894" s="208" t="s">
        <v>227</v>
      </c>
      <c r="D894" s="210">
        <v>320</v>
      </c>
      <c r="E894" s="261">
        <v>11578</v>
      </c>
      <c r="F894" s="211">
        <f t="shared" si="94"/>
        <v>3704960</v>
      </c>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2" customHeight="1" x14ac:dyDescent="0.2">
      <c r="A895" s="208" t="s">
        <v>1425</v>
      </c>
      <c r="B895" s="260" t="s">
        <v>1426</v>
      </c>
      <c r="C895" s="208" t="s">
        <v>225</v>
      </c>
      <c r="D895" s="210">
        <v>31</v>
      </c>
      <c r="E895" s="261">
        <v>23395</v>
      </c>
      <c r="F895" s="211">
        <f t="shared" si="94"/>
        <v>725245</v>
      </c>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2" customHeight="1" x14ac:dyDescent="0.2">
      <c r="A896" s="208" t="s">
        <v>1427</v>
      </c>
      <c r="B896" s="260" t="s">
        <v>1428</v>
      </c>
      <c r="C896" s="208" t="s">
        <v>225</v>
      </c>
      <c r="D896" s="210">
        <v>31</v>
      </c>
      <c r="E896" s="261">
        <v>16524</v>
      </c>
      <c r="F896" s="211">
        <f t="shared" si="94"/>
        <v>512244</v>
      </c>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2" customHeight="1" x14ac:dyDescent="0.2">
      <c r="A897" s="208" t="s">
        <v>1429</v>
      </c>
      <c r="B897" s="260" t="s">
        <v>754</v>
      </c>
      <c r="C897" s="208" t="s">
        <v>1190</v>
      </c>
      <c r="D897" s="210">
        <v>1</v>
      </c>
      <c r="E897" s="261">
        <v>126000</v>
      </c>
      <c r="F897" s="211">
        <f t="shared" si="94"/>
        <v>126000</v>
      </c>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2" customHeight="1" x14ac:dyDescent="0.2">
      <c r="A898" s="208" t="s">
        <v>1430</v>
      </c>
      <c r="B898" s="260" t="s">
        <v>1431</v>
      </c>
      <c r="C898" s="208" t="s">
        <v>225</v>
      </c>
      <c r="D898" s="210">
        <v>180</v>
      </c>
      <c r="E898" s="261">
        <v>17607</v>
      </c>
      <c r="F898" s="211">
        <f t="shared" si="94"/>
        <v>3169260</v>
      </c>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2" customHeight="1" x14ac:dyDescent="0.2">
      <c r="A899" s="208" t="s">
        <v>1432</v>
      </c>
      <c r="B899" s="260" t="s">
        <v>1433</v>
      </c>
      <c r="C899" s="208" t="s">
        <v>227</v>
      </c>
      <c r="D899" s="210">
        <v>320</v>
      </c>
      <c r="E899" s="261">
        <v>11761</v>
      </c>
      <c r="F899" s="211">
        <f t="shared" si="94"/>
        <v>3763520</v>
      </c>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2" customHeight="1" x14ac:dyDescent="0.2">
      <c r="A900" s="208" t="s">
        <v>1434</v>
      </c>
      <c r="B900" s="260" t="s">
        <v>1435</v>
      </c>
      <c r="C900" s="208" t="s">
        <v>225</v>
      </c>
      <c r="D900" s="210">
        <v>62</v>
      </c>
      <c r="E900" s="261">
        <v>13998</v>
      </c>
      <c r="F900" s="211">
        <f t="shared" si="94"/>
        <v>867876</v>
      </c>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2" customHeight="1" x14ac:dyDescent="0.2">
      <c r="A901" s="208" t="s">
        <v>1436</v>
      </c>
      <c r="B901" s="260" t="s">
        <v>1437</v>
      </c>
      <c r="C901" s="208" t="s">
        <v>225</v>
      </c>
      <c r="D901" s="210">
        <v>25</v>
      </c>
      <c r="E901" s="261">
        <v>33821</v>
      </c>
      <c r="F901" s="211">
        <f t="shared" si="94"/>
        <v>845525</v>
      </c>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2" customHeight="1" x14ac:dyDescent="0.2">
      <c r="A902" s="208" t="s">
        <v>1438</v>
      </c>
      <c r="B902" s="260" t="s">
        <v>1439</v>
      </c>
      <c r="C902" s="208" t="s">
        <v>225</v>
      </c>
      <c r="D902" s="210">
        <v>80</v>
      </c>
      <c r="E902" s="261">
        <v>12417</v>
      </c>
      <c r="F902" s="211">
        <f t="shared" si="94"/>
        <v>993360</v>
      </c>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2" customHeight="1" x14ac:dyDescent="0.2">
      <c r="A903" s="208" t="s">
        <v>1440</v>
      </c>
      <c r="B903" s="260" t="s">
        <v>1441</v>
      </c>
      <c r="C903" s="208" t="s">
        <v>225</v>
      </c>
      <c r="D903" s="210">
        <v>56</v>
      </c>
      <c r="E903" s="261">
        <v>14954</v>
      </c>
      <c r="F903" s="211">
        <f t="shared" si="94"/>
        <v>837424</v>
      </c>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2" customHeight="1" x14ac:dyDescent="0.2">
      <c r="A904" s="208" t="s">
        <v>1442</v>
      </c>
      <c r="B904" s="260" t="s">
        <v>1443</v>
      </c>
      <c r="C904" s="208" t="s">
        <v>227</v>
      </c>
      <c r="D904" s="210">
        <v>60</v>
      </c>
      <c r="E904" s="261">
        <v>42505</v>
      </c>
      <c r="F904" s="211">
        <f t="shared" si="94"/>
        <v>2550300</v>
      </c>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2" customHeight="1" x14ac:dyDescent="0.2">
      <c r="A905" s="208" t="s">
        <v>1444</v>
      </c>
      <c r="B905" s="260" t="s">
        <v>1445</v>
      </c>
      <c r="C905" s="208" t="s">
        <v>1446</v>
      </c>
      <c r="D905" s="210">
        <v>15</v>
      </c>
      <c r="E905" s="261">
        <v>42505</v>
      </c>
      <c r="F905" s="211">
        <f t="shared" si="94"/>
        <v>637575</v>
      </c>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2" customHeight="1" x14ac:dyDescent="0.2">
      <c r="A906" s="208" t="s">
        <v>1447</v>
      </c>
      <c r="B906" s="260" t="s">
        <v>1448</v>
      </c>
      <c r="C906" s="208" t="s">
        <v>1449</v>
      </c>
      <c r="D906" s="210">
        <v>4</v>
      </c>
      <c r="E906" s="261">
        <v>27061</v>
      </c>
      <c r="F906" s="211">
        <f t="shared" si="94"/>
        <v>108244</v>
      </c>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2" customHeight="1" x14ac:dyDescent="0.2">
      <c r="A907" s="208" t="s">
        <v>1450</v>
      </c>
      <c r="B907" s="260" t="s">
        <v>1451</v>
      </c>
      <c r="C907" s="208" t="s">
        <v>1452</v>
      </c>
      <c r="D907" s="210">
        <v>1</v>
      </c>
      <c r="E907" s="261">
        <v>126000</v>
      </c>
      <c r="F907" s="211">
        <f t="shared" si="94"/>
        <v>126000</v>
      </c>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2" customHeight="1" x14ac:dyDescent="0.2">
      <c r="A908" s="208" t="s">
        <v>1453</v>
      </c>
      <c r="B908" s="260" t="s">
        <v>1454</v>
      </c>
      <c r="C908" s="208" t="s">
        <v>225</v>
      </c>
      <c r="D908" s="210">
        <v>18</v>
      </c>
      <c r="E908" s="261">
        <v>28225</v>
      </c>
      <c r="F908" s="211">
        <f t="shared" si="94"/>
        <v>508050</v>
      </c>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2" customHeight="1" x14ac:dyDescent="0.2">
      <c r="A909" s="262"/>
      <c r="B909" s="263" t="s">
        <v>402</v>
      </c>
      <c r="C909" s="262"/>
      <c r="D909" s="262"/>
      <c r="E909" s="264"/>
      <c r="F909" s="241">
        <f>SUM(F891:F908)</f>
        <v>44544191</v>
      </c>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2" customHeight="1" x14ac:dyDescent="0.2">
      <c r="A910" s="199">
        <v>13</v>
      </c>
      <c r="B910" s="200" t="s">
        <v>1455</v>
      </c>
      <c r="C910" s="201"/>
      <c r="D910" s="202"/>
      <c r="E910" s="203"/>
      <c r="F910" s="20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2" customHeight="1" x14ac:dyDescent="0.2">
      <c r="A911" s="253">
        <v>13.1</v>
      </c>
      <c r="B911" s="205" t="s">
        <v>204</v>
      </c>
      <c r="C911" s="204"/>
      <c r="D911" s="232"/>
      <c r="E911" s="213"/>
      <c r="F911" s="207"/>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2" customHeight="1" x14ac:dyDescent="0.2">
      <c r="A912" s="208" t="s">
        <v>1456</v>
      </c>
      <c r="B912" s="209" t="s">
        <v>1457</v>
      </c>
      <c r="C912" s="208" t="s">
        <v>225</v>
      </c>
      <c r="D912" s="210">
        <v>50</v>
      </c>
      <c r="E912" s="261">
        <v>11704</v>
      </c>
      <c r="F912" s="211">
        <f t="shared" ref="F912:F925" si="95">ROUND(E912*D912,0)</f>
        <v>585200</v>
      </c>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2" customHeight="1" x14ac:dyDescent="0.2">
      <c r="A913" s="208" t="s">
        <v>1458</v>
      </c>
      <c r="B913" s="209" t="s">
        <v>1459</v>
      </c>
      <c r="C913" s="208" t="s">
        <v>227</v>
      </c>
      <c r="D913" s="210">
        <v>50</v>
      </c>
      <c r="E913" s="261">
        <v>12001</v>
      </c>
      <c r="F913" s="211">
        <f t="shared" si="95"/>
        <v>600050</v>
      </c>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2" customHeight="1" x14ac:dyDescent="0.2">
      <c r="A914" s="208" t="s">
        <v>1460</v>
      </c>
      <c r="B914" s="209" t="s">
        <v>1461</v>
      </c>
      <c r="C914" s="208" t="s">
        <v>227</v>
      </c>
      <c r="D914" s="210">
        <v>55</v>
      </c>
      <c r="E914" s="261">
        <v>12001</v>
      </c>
      <c r="F914" s="211">
        <f t="shared" si="95"/>
        <v>660055</v>
      </c>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2" customHeight="1" x14ac:dyDescent="0.2">
      <c r="A915" s="208" t="s">
        <v>1462</v>
      </c>
      <c r="B915" s="209" t="s">
        <v>1463</v>
      </c>
      <c r="C915" s="208" t="s">
        <v>225</v>
      </c>
      <c r="D915" s="210">
        <v>70</v>
      </c>
      <c r="E915" s="261">
        <v>6641</v>
      </c>
      <c r="F915" s="211">
        <f t="shared" si="95"/>
        <v>464870</v>
      </c>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2" customHeight="1" x14ac:dyDescent="0.2">
      <c r="A916" s="208" t="s">
        <v>1464</v>
      </c>
      <c r="B916" s="209" t="s">
        <v>1465</v>
      </c>
      <c r="C916" s="208" t="s">
        <v>1190</v>
      </c>
      <c r="D916" s="210">
        <v>1</v>
      </c>
      <c r="E916" s="261">
        <v>250000</v>
      </c>
      <c r="F916" s="211">
        <f t="shared" si="95"/>
        <v>250000</v>
      </c>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2" customHeight="1" x14ac:dyDescent="0.2">
      <c r="A917" s="208" t="s">
        <v>1466</v>
      </c>
      <c r="B917" s="209" t="s">
        <v>1467</v>
      </c>
      <c r="C917" s="208" t="s">
        <v>227</v>
      </c>
      <c r="D917" s="210">
        <v>2064</v>
      </c>
      <c r="E917" s="261">
        <v>10435</v>
      </c>
      <c r="F917" s="211">
        <f t="shared" si="95"/>
        <v>21537840</v>
      </c>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2" customHeight="1" x14ac:dyDescent="0.2">
      <c r="A918" s="208" t="s">
        <v>1468</v>
      </c>
      <c r="B918" s="209" t="s">
        <v>1469</v>
      </c>
      <c r="C918" s="208" t="s">
        <v>227</v>
      </c>
      <c r="D918" s="210">
        <v>309.60000000000002</v>
      </c>
      <c r="E918" s="261">
        <v>11475</v>
      </c>
      <c r="F918" s="211">
        <f t="shared" si="95"/>
        <v>3552660</v>
      </c>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2" customHeight="1" x14ac:dyDescent="0.2">
      <c r="A919" s="208" t="s">
        <v>1470</v>
      </c>
      <c r="B919" s="209" t="s">
        <v>1471</v>
      </c>
      <c r="C919" s="208" t="s">
        <v>227</v>
      </c>
      <c r="D919" s="210">
        <v>309.59999999999997</v>
      </c>
      <c r="E919" s="261">
        <v>27083</v>
      </c>
      <c r="F919" s="211">
        <f t="shared" si="95"/>
        <v>8384897</v>
      </c>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2" customHeight="1" x14ac:dyDescent="0.2">
      <c r="A920" s="208" t="s">
        <v>1472</v>
      </c>
      <c r="B920" s="209" t="s">
        <v>1473</v>
      </c>
      <c r="C920" s="208" t="s">
        <v>227</v>
      </c>
      <c r="D920" s="210">
        <v>520</v>
      </c>
      <c r="E920" s="261">
        <v>7498</v>
      </c>
      <c r="F920" s="211">
        <f t="shared" si="95"/>
        <v>3898960</v>
      </c>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2" customHeight="1" x14ac:dyDescent="0.2">
      <c r="A921" s="208" t="s">
        <v>1474</v>
      </c>
      <c r="B921" s="209" t="s">
        <v>1475</v>
      </c>
      <c r="C921" s="208" t="s">
        <v>227</v>
      </c>
      <c r="D921" s="210">
        <v>480</v>
      </c>
      <c r="E921" s="261">
        <v>10435</v>
      </c>
      <c r="F921" s="211">
        <f t="shared" si="95"/>
        <v>5008800</v>
      </c>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2" customHeight="1" x14ac:dyDescent="0.2">
      <c r="A922" s="208" t="s">
        <v>1476</v>
      </c>
      <c r="B922" s="209" t="s">
        <v>1313</v>
      </c>
      <c r="C922" s="208" t="s">
        <v>225</v>
      </c>
      <c r="D922" s="210">
        <v>126.43</v>
      </c>
      <c r="E922" s="261">
        <v>4495</v>
      </c>
      <c r="F922" s="211">
        <f t="shared" si="95"/>
        <v>568303</v>
      </c>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2" customHeight="1" x14ac:dyDescent="0.2">
      <c r="A923" s="208" t="s">
        <v>1477</v>
      </c>
      <c r="B923" s="209" t="s">
        <v>1315</v>
      </c>
      <c r="C923" s="208" t="s">
        <v>227</v>
      </c>
      <c r="D923" s="210">
        <v>7.83</v>
      </c>
      <c r="E923" s="261">
        <v>15310</v>
      </c>
      <c r="F923" s="211">
        <f t="shared" si="95"/>
        <v>119877</v>
      </c>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2" customHeight="1" x14ac:dyDescent="0.2">
      <c r="A924" s="208" t="s">
        <v>1478</v>
      </c>
      <c r="B924" s="209" t="s">
        <v>1306</v>
      </c>
      <c r="C924" s="208" t="s">
        <v>225</v>
      </c>
      <c r="D924" s="210">
        <v>32.71</v>
      </c>
      <c r="E924" s="261">
        <v>7901</v>
      </c>
      <c r="F924" s="211">
        <f t="shared" si="95"/>
        <v>258442</v>
      </c>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2" customHeight="1" x14ac:dyDescent="0.2">
      <c r="A925" s="208" t="s">
        <v>1479</v>
      </c>
      <c r="B925" s="209" t="s">
        <v>1480</v>
      </c>
      <c r="C925" s="208" t="s">
        <v>225</v>
      </c>
      <c r="D925" s="210">
        <v>423</v>
      </c>
      <c r="E925" s="261">
        <v>2479</v>
      </c>
      <c r="F925" s="211">
        <f t="shared" si="95"/>
        <v>1048617</v>
      </c>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2" customHeight="1" x14ac:dyDescent="0.2">
      <c r="A926" s="262"/>
      <c r="B926" s="238" t="s">
        <v>402</v>
      </c>
      <c r="C926" s="262"/>
      <c r="D926" s="262"/>
      <c r="E926" s="264"/>
      <c r="F926" s="241">
        <f>SUM(F912:F925)</f>
        <v>46938571</v>
      </c>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2" customHeight="1" x14ac:dyDescent="0.2">
      <c r="A927" s="199">
        <v>14</v>
      </c>
      <c r="B927" s="200" t="s">
        <v>1481</v>
      </c>
      <c r="C927" s="201"/>
      <c r="D927" s="202"/>
      <c r="E927" s="203"/>
      <c r="F927" s="20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2" customHeight="1" x14ac:dyDescent="0.2">
      <c r="A928" s="253">
        <v>14.1</v>
      </c>
      <c r="B928" s="205" t="s">
        <v>204</v>
      </c>
      <c r="C928" s="204"/>
      <c r="D928" s="232"/>
      <c r="E928" s="213"/>
      <c r="F928" s="207"/>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2" customHeight="1" x14ac:dyDescent="0.2">
      <c r="A929" s="208" t="s">
        <v>1482</v>
      </c>
      <c r="B929" s="265" t="s">
        <v>1483</v>
      </c>
      <c r="C929" s="208" t="s">
        <v>227</v>
      </c>
      <c r="D929" s="210">
        <v>1764</v>
      </c>
      <c r="E929" s="211">
        <v>10435</v>
      </c>
      <c r="F929" s="211">
        <f t="shared" ref="F929:F935" si="96">ROUND(E929*D929,0)</f>
        <v>18407340</v>
      </c>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2" customHeight="1" x14ac:dyDescent="0.2">
      <c r="A930" s="208" t="s">
        <v>1484</v>
      </c>
      <c r="B930" s="265" t="s">
        <v>1485</v>
      </c>
      <c r="C930" s="208" t="s">
        <v>227</v>
      </c>
      <c r="D930" s="210">
        <v>652</v>
      </c>
      <c r="E930" s="211">
        <v>10435</v>
      </c>
      <c r="F930" s="211">
        <f t="shared" si="96"/>
        <v>6803620</v>
      </c>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2" customHeight="1" x14ac:dyDescent="0.2">
      <c r="A931" s="208" t="s">
        <v>1486</v>
      </c>
      <c r="B931" s="265" t="s">
        <v>1487</v>
      </c>
      <c r="C931" s="208" t="s">
        <v>227</v>
      </c>
      <c r="D931" s="210">
        <v>380</v>
      </c>
      <c r="E931" s="211">
        <v>13610</v>
      </c>
      <c r="F931" s="211">
        <f t="shared" si="96"/>
        <v>5171800</v>
      </c>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2" customHeight="1" x14ac:dyDescent="0.2">
      <c r="A932" s="208" t="s">
        <v>1488</v>
      </c>
      <c r="B932" s="265" t="s">
        <v>1489</v>
      </c>
      <c r="C932" s="223" t="s">
        <v>227</v>
      </c>
      <c r="D932" s="210">
        <v>520</v>
      </c>
      <c r="E932" s="211">
        <v>9134</v>
      </c>
      <c r="F932" s="211">
        <f t="shared" si="96"/>
        <v>4749680</v>
      </c>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2" customHeight="1" x14ac:dyDescent="0.2">
      <c r="A933" s="208" t="s">
        <v>1490</v>
      </c>
      <c r="B933" s="265" t="s">
        <v>1315</v>
      </c>
      <c r="C933" s="208" t="s">
        <v>227</v>
      </c>
      <c r="D933" s="210">
        <v>13.32</v>
      </c>
      <c r="E933" s="211">
        <v>15310</v>
      </c>
      <c r="F933" s="211">
        <f t="shared" si="96"/>
        <v>203929</v>
      </c>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2" customHeight="1" x14ac:dyDescent="0.2">
      <c r="A934" s="208" t="s">
        <v>1491</v>
      </c>
      <c r="B934" s="265" t="s">
        <v>1306</v>
      </c>
      <c r="C934" s="208" t="s">
        <v>225</v>
      </c>
      <c r="D934" s="210">
        <v>106.97</v>
      </c>
      <c r="E934" s="211">
        <v>7901</v>
      </c>
      <c r="F934" s="211">
        <f t="shared" si="96"/>
        <v>845170</v>
      </c>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2" customHeight="1" x14ac:dyDescent="0.2">
      <c r="A935" s="208" t="s">
        <v>1492</v>
      </c>
      <c r="B935" s="265" t="s">
        <v>1302</v>
      </c>
      <c r="C935" s="208" t="s">
        <v>225</v>
      </c>
      <c r="D935" s="210">
        <v>11.6</v>
      </c>
      <c r="E935" s="211">
        <v>12844</v>
      </c>
      <c r="F935" s="211">
        <f t="shared" si="96"/>
        <v>148990</v>
      </c>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2" customHeight="1" x14ac:dyDescent="0.2">
      <c r="A936" s="204">
        <v>14.2</v>
      </c>
      <c r="B936" s="205" t="s">
        <v>792</v>
      </c>
      <c r="C936" s="212"/>
      <c r="D936" s="212"/>
      <c r="E936" s="213"/>
      <c r="F936" s="21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2" customHeight="1" x14ac:dyDescent="0.2">
      <c r="A937" s="208" t="s">
        <v>1493</v>
      </c>
      <c r="B937" s="265" t="s">
        <v>1494</v>
      </c>
      <c r="C937" s="208" t="s">
        <v>264</v>
      </c>
      <c r="D937" s="210">
        <v>1</v>
      </c>
      <c r="E937" s="266">
        <v>210044</v>
      </c>
      <c r="F937" s="211">
        <f t="shared" ref="F937:F942" si="97">ROUND(E937*D937,0)</f>
        <v>210044</v>
      </c>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2" customHeight="1" x14ac:dyDescent="0.2">
      <c r="A938" s="208" t="s">
        <v>1495</v>
      </c>
      <c r="B938" s="265" t="s">
        <v>1496</v>
      </c>
      <c r="C938" s="208" t="s">
        <v>264</v>
      </c>
      <c r="D938" s="210">
        <v>1</v>
      </c>
      <c r="E938" s="267">
        <v>73500</v>
      </c>
      <c r="F938" s="211">
        <f t="shared" si="97"/>
        <v>73500</v>
      </c>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2" customHeight="1" x14ac:dyDescent="0.2">
      <c r="A939" s="208" t="s">
        <v>1497</v>
      </c>
      <c r="B939" s="265" t="s">
        <v>1498</v>
      </c>
      <c r="C939" s="208" t="s">
        <v>264</v>
      </c>
      <c r="D939" s="210">
        <v>1</v>
      </c>
      <c r="E939" s="267">
        <v>598500</v>
      </c>
      <c r="F939" s="211">
        <f t="shared" si="97"/>
        <v>598500</v>
      </c>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2" customHeight="1" x14ac:dyDescent="0.2">
      <c r="A940" s="208" t="s">
        <v>1499</v>
      </c>
      <c r="B940" s="265" t="s">
        <v>1500</v>
      </c>
      <c r="C940" s="223" t="s">
        <v>264</v>
      </c>
      <c r="D940" s="210">
        <v>1</v>
      </c>
      <c r="E940" s="267">
        <v>262500</v>
      </c>
      <c r="F940" s="211">
        <f t="shared" si="97"/>
        <v>262500</v>
      </c>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2" customHeight="1" x14ac:dyDescent="0.2">
      <c r="A941" s="208" t="s">
        <v>1501</v>
      </c>
      <c r="B941" s="265" t="s">
        <v>1502</v>
      </c>
      <c r="C941" s="208" t="s">
        <v>259</v>
      </c>
      <c r="D941" s="210">
        <v>5.4499999999999993</v>
      </c>
      <c r="E941" s="267">
        <v>367500</v>
      </c>
      <c r="F941" s="211">
        <f t="shared" si="97"/>
        <v>2002875</v>
      </c>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2" customHeight="1" x14ac:dyDescent="0.2">
      <c r="A942" s="208" t="s">
        <v>1503</v>
      </c>
      <c r="B942" s="265" t="s">
        <v>1504</v>
      </c>
      <c r="C942" s="208" t="s">
        <v>256</v>
      </c>
      <c r="D942" s="210">
        <v>32.400000000000006</v>
      </c>
      <c r="E942" s="267">
        <v>52500</v>
      </c>
      <c r="F942" s="211">
        <f t="shared" si="97"/>
        <v>1701000</v>
      </c>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2" customHeight="1" x14ac:dyDescent="0.2">
      <c r="A943" s="262"/>
      <c r="B943" s="268" t="s">
        <v>402</v>
      </c>
      <c r="C943" s="262"/>
      <c r="D943" s="269"/>
      <c r="E943" s="270"/>
      <c r="F943" s="241">
        <f>SUM(F929:F942)</f>
        <v>41178948</v>
      </c>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2" customHeight="1" x14ac:dyDescent="0.2">
      <c r="A944" s="199">
        <v>15</v>
      </c>
      <c r="B944" s="200" t="s">
        <v>1481</v>
      </c>
      <c r="C944" s="201"/>
      <c r="D944" s="202"/>
      <c r="E944" s="203"/>
      <c r="F944" s="20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2" customHeight="1" x14ac:dyDescent="0.2">
      <c r="A945" s="253">
        <v>15.1</v>
      </c>
      <c r="B945" s="205" t="s">
        <v>1505</v>
      </c>
      <c r="C945" s="204"/>
      <c r="D945" s="232"/>
      <c r="E945" s="213"/>
      <c r="F945" s="207"/>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2" customHeight="1" x14ac:dyDescent="0.2">
      <c r="A946" s="208" t="s">
        <v>1506</v>
      </c>
      <c r="B946" s="242" t="s">
        <v>1507</v>
      </c>
      <c r="C946" s="208" t="s">
        <v>227</v>
      </c>
      <c r="D946" s="210">
        <v>791</v>
      </c>
      <c r="E946" s="267">
        <v>10435</v>
      </c>
      <c r="F946" s="211">
        <f t="shared" ref="F946:F948" si="98">ROUND(E946*D946,0)</f>
        <v>8254085</v>
      </c>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2" customHeight="1" x14ac:dyDescent="0.2">
      <c r="A947" s="208" t="s">
        <v>1508</v>
      </c>
      <c r="B947" s="242" t="s">
        <v>1509</v>
      </c>
      <c r="C947" s="208" t="s">
        <v>227</v>
      </c>
      <c r="D947" s="210">
        <v>2031</v>
      </c>
      <c r="E947" s="267">
        <v>10435</v>
      </c>
      <c r="F947" s="211">
        <f t="shared" si="98"/>
        <v>21193485</v>
      </c>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2" customHeight="1" x14ac:dyDescent="0.2">
      <c r="A948" s="208" t="s">
        <v>1510</v>
      </c>
      <c r="B948" s="242" t="s">
        <v>1511</v>
      </c>
      <c r="C948" s="208" t="s">
        <v>227</v>
      </c>
      <c r="D948" s="210">
        <v>301.26</v>
      </c>
      <c r="E948" s="267">
        <v>10435</v>
      </c>
      <c r="F948" s="211">
        <f t="shared" si="98"/>
        <v>3143648</v>
      </c>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2" customHeight="1" x14ac:dyDescent="0.2">
      <c r="A949" s="204">
        <v>15.2</v>
      </c>
      <c r="B949" s="205" t="s">
        <v>1512</v>
      </c>
      <c r="C949" s="212"/>
      <c r="D949" s="232"/>
      <c r="E949" s="213"/>
      <c r="F949" s="21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2" customHeight="1" x14ac:dyDescent="0.2">
      <c r="A950" s="208" t="s">
        <v>1513</v>
      </c>
      <c r="B950" s="242" t="s">
        <v>1514</v>
      </c>
      <c r="C950" s="208" t="s">
        <v>227</v>
      </c>
      <c r="D950" s="210">
        <v>576.88</v>
      </c>
      <c r="E950" s="267">
        <v>14019</v>
      </c>
      <c r="F950" s="211">
        <f t="shared" ref="F950:F954" si="99">ROUND(E950*D950,0)</f>
        <v>8087281</v>
      </c>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2" customHeight="1" x14ac:dyDescent="0.2">
      <c r="A951" s="208" t="s">
        <v>1515</v>
      </c>
      <c r="B951" s="242" t="s">
        <v>1516</v>
      </c>
      <c r="C951" s="208" t="s">
        <v>225</v>
      </c>
      <c r="D951" s="210">
        <v>435.74</v>
      </c>
      <c r="E951" s="267">
        <v>4418</v>
      </c>
      <c r="F951" s="211">
        <f t="shared" si="99"/>
        <v>1925099</v>
      </c>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2" customHeight="1" x14ac:dyDescent="0.2">
      <c r="A952" s="208" t="s">
        <v>1517</v>
      </c>
      <c r="B952" s="242" t="s">
        <v>487</v>
      </c>
      <c r="C952" s="208" t="s">
        <v>227</v>
      </c>
      <c r="D952" s="210">
        <v>576.88</v>
      </c>
      <c r="E952" s="267">
        <v>24082</v>
      </c>
      <c r="F952" s="211">
        <f t="shared" si="99"/>
        <v>13892424</v>
      </c>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2" customHeight="1" x14ac:dyDescent="0.2">
      <c r="A953" s="208" t="s">
        <v>1518</v>
      </c>
      <c r="B953" s="242" t="s">
        <v>1519</v>
      </c>
      <c r="C953" s="208" t="s">
        <v>227</v>
      </c>
      <c r="D953" s="210">
        <v>576.88</v>
      </c>
      <c r="E953" s="267">
        <v>91229</v>
      </c>
      <c r="F953" s="211">
        <f t="shared" si="99"/>
        <v>52628186</v>
      </c>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2" customHeight="1" x14ac:dyDescent="0.2">
      <c r="A954" s="208" t="s">
        <v>1520</v>
      </c>
      <c r="B954" s="242" t="s">
        <v>1521</v>
      </c>
      <c r="C954" s="208" t="s">
        <v>225</v>
      </c>
      <c r="D954" s="210">
        <v>435.74</v>
      </c>
      <c r="E954" s="267">
        <v>17685</v>
      </c>
      <c r="F954" s="211">
        <f t="shared" si="99"/>
        <v>7706062</v>
      </c>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2" customHeight="1" x14ac:dyDescent="0.2">
      <c r="A955" s="204">
        <v>15.3</v>
      </c>
      <c r="B955" s="205" t="s">
        <v>1522</v>
      </c>
      <c r="C955" s="212"/>
      <c r="D955" s="232"/>
      <c r="E955" s="213"/>
      <c r="F955" s="21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2" customHeight="1" x14ac:dyDescent="0.2">
      <c r="A956" s="208" t="s">
        <v>1523</v>
      </c>
      <c r="B956" s="254" t="s">
        <v>1524</v>
      </c>
      <c r="C956" s="215" t="s">
        <v>227</v>
      </c>
      <c r="D956" s="210">
        <v>22.05</v>
      </c>
      <c r="E956" s="211">
        <v>91862</v>
      </c>
      <c r="F956" s="211">
        <f t="shared" ref="F956:F960" si="100">ROUND(E956*D956,0)</f>
        <v>2025557</v>
      </c>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2" customHeight="1" x14ac:dyDescent="0.2">
      <c r="A957" s="208" t="s">
        <v>1525</v>
      </c>
      <c r="B957" s="209" t="s">
        <v>1526</v>
      </c>
      <c r="C957" s="208" t="s">
        <v>1190</v>
      </c>
      <c r="D957" s="210">
        <v>1</v>
      </c>
      <c r="E957" s="211">
        <v>150000</v>
      </c>
      <c r="F957" s="211">
        <f t="shared" si="100"/>
        <v>150000</v>
      </c>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2" customHeight="1" x14ac:dyDescent="0.2">
      <c r="A958" s="208" t="s">
        <v>1527</v>
      </c>
      <c r="B958" s="209" t="s">
        <v>1528</v>
      </c>
      <c r="C958" s="208" t="s">
        <v>227</v>
      </c>
      <c r="D958" s="210">
        <v>20</v>
      </c>
      <c r="E958" s="261">
        <v>11475</v>
      </c>
      <c r="F958" s="211">
        <f t="shared" si="100"/>
        <v>229500</v>
      </c>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2" customHeight="1" x14ac:dyDescent="0.2">
      <c r="A959" s="208" t="s">
        <v>1529</v>
      </c>
      <c r="B959" s="209" t="s">
        <v>1471</v>
      </c>
      <c r="C959" s="208" t="s">
        <v>227</v>
      </c>
      <c r="D959" s="210">
        <v>20</v>
      </c>
      <c r="E959" s="261">
        <v>27083</v>
      </c>
      <c r="F959" s="211">
        <f t="shared" si="100"/>
        <v>541660</v>
      </c>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2" customHeight="1" x14ac:dyDescent="0.2">
      <c r="A960" s="208" t="s">
        <v>1530</v>
      </c>
      <c r="B960" s="209" t="s">
        <v>1473</v>
      </c>
      <c r="C960" s="208" t="s">
        <v>227</v>
      </c>
      <c r="D960" s="210">
        <v>20</v>
      </c>
      <c r="E960" s="261">
        <v>7498</v>
      </c>
      <c r="F960" s="211">
        <f t="shared" si="100"/>
        <v>149960</v>
      </c>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2" customHeight="1" x14ac:dyDescent="0.2">
      <c r="A961" s="204">
        <v>15.4</v>
      </c>
      <c r="B961" s="205" t="s">
        <v>1531</v>
      </c>
      <c r="C961" s="212"/>
      <c r="D961" s="232"/>
      <c r="E961" s="213"/>
      <c r="F961" s="21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2" customHeight="1" x14ac:dyDescent="0.2">
      <c r="A962" s="208" t="s">
        <v>1532</v>
      </c>
      <c r="B962" s="254" t="s">
        <v>1533</v>
      </c>
      <c r="C962" s="215" t="s">
        <v>227</v>
      </c>
      <c r="D962" s="210">
        <v>45</v>
      </c>
      <c r="E962" s="211">
        <v>72895</v>
      </c>
      <c r="F962" s="211">
        <f t="shared" ref="F962:F963" si="101">ROUND(E962*D962,0)</f>
        <v>3280275</v>
      </c>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2" customHeight="1" x14ac:dyDescent="0.2">
      <c r="A963" s="208" t="s">
        <v>1534</v>
      </c>
      <c r="B963" s="209" t="s">
        <v>479</v>
      </c>
      <c r="C963" s="214" t="s">
        <v>264</v>
      </c>
      <c r="D963" s="210">
        <v>8</v>
      </c>
      <c r="E963" s="211">
        <v>76413</v>
      </c>
      <c r="F963" s="211">
        <f t="shared" si="101"/>
        <v>611304</v>
      </c>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2" customHeight="1" x14ac:dyDescent="0.2">
      <c r="A964" s="262"/>
      <c r="B964" s="238" t="s">
        <v>402</v>
      </c>
      <c r="C964" s="239"/>
      <c r="D964" s="240"/>
      <c r="E964" s="241"/>
      <c r="F964" s="241">
        <f>SUM(F946:F963)</f>
        <v>123818526</v>
      </c>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2" customHeight="1" x14ac:dyDescent="0.2">
      <c r="A965" s="199">
        <v>16</v>
      </c>
      <c r="B965" s="200" t="s">
        <v>1535</v>
      </c>
      <c r="C965" s="201"/>
      <c r="D965" s="202"/>
      <c r="E965" s="203"/>
      <c r="F965" s="20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2" customHeight="1" x14ac:dyDescent="0.2">
      <c r="A966" s="253">
        <v>16.100000000000001</v>
      </c>
      <c r="B966" s="205" t="s">
        <v>204</v>
      </c>
      <c r="C966" s="204"/>
      <c r="D966" s="232"/>
      <c r="E966" s="213"/>
      <c r="F966" s="207"/>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2" customHeight="1" x14ac:dyDescent="0.2">
      <c r="A967" s="208" t="s">
        <v>1536</v>
      </c>
      <c r="B967" s="265" t="s">
        <v>1537</v>
      </c>
      <c r="C967" s="208" t="s">
        <v>227</v>
      </c>
      <c r="D967" s="210">
        <v>1818</v>
      </c>
      <c r="E967" s="267">
        <v>10435</v>
      </c>
      <c r="F967" s="211">
        <f t="shared" ref="F967:F975" si="102">ROUND(D967*E967,0)</f>
        <v>18970830</v>
      </c>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2" customHeight="1" x14ac:dyDescent="0.2">
      <c r="A968" s="208" t="s">
        <v>1538</v>
      </c>
      <c r="B968" s="265" t="s">
        <v>1473</v>
      </c>
      <c r="C968" s="208" t="s">
        <v>227</v>
      </c>
      <c r="D968" s="210">
        <v>363.5</v>
      </c>
      <c r="E968" s="267">
        <v>7498</v>
      </c>
      <c r="F968" s="211">
        <f t="shared" si="102"/>
        <v>2725523</v>
      </c>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2" customHeight="1" x14ac:dyDescent="0.2">
      <c r="A969" s="208" t="s">
        <v>1539</v>
      </c>
      <c r="B969" s="265" t="s">
        <v>1540</v>
      </c>
      <c r="C969" s="208" t="s">
        <v>227</v>
      </c>
      <c r="D969" s="210">
        <v>182</v>
      </c>
      <c r="E969" s="267">
        <v>11475</v>
      </c>
      <c r="F969" s="211">
        <f t="shared" si="102"/>
        <v>2088450</v>
      </c>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2" customHeight="1" x14ac:dyDescent="0.2">
      <c r="A970" s="208" t="s">
        <v>1541</v>
      </c>
      <c r="B970" s="265" t="s">
        <v>1542</v>
      </c>
      <c r="C970" s="208" t="s">
        <v>227</v>
      </c>
      <c r="D970" s="210">
        <v>182</v>
      </c>
      <c r="E970" s="267">
        <v>27083</v>
      </c>
      <c r="F970" s="211">
        <f t="shared" si="102"/>
        <v>4929106</v>
      </c>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2" customHeight="1" x14ac:dyDescent="0.2">
      <c r="A971" s="208" t="s">
        <v>1543</v>
      </c>
      <c r="B971" s="265" t="s">
        <v>1544</v>
      </c>
      <c r="C971" s="208" t="s">
        <v>227</v>
      </c>
      <c r="D971" s="210">
        <v>211.5</v>
      </c>
      <c r="E971" s="267">
        <v>17121</v>
      </c>
      <c r="F971" s="211">
        <f t="shared" si="102"/>
        <v>3621092</v>
      </c>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2" customHeight="1" x14ac:dyDescent="0.2">
      <c r="A972" s="208" t="s">
        <v>1545</v>
      </c>
      <c r="B972" s="265" t="s">
        <v>1546</v>
      </c>
      <c r="C972" s="208" t="s">
        <v>227</v>
      </c>
      <c r="D972" s="271">
        <v>42.04</v>
      </c>
      <c r="E972" s="267">
        <v>7498</v>
      </c>
      <c r="F972" s="211">
        <f t="shared" si="102"/>
        <v>315216</v>
      </c>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2" customHeight="1" x14ac:dyDescent="0.2">
      <c r="A973" s="208" t="s">
        <v>1547</v>
      </c>
      <c r="B973" s="265" t="s">
        <v>1548</v>
      </c>
      <c r="C973" s="208" t="s">
        <v>227</v>
      </c>
      <c r="D973" s="210">
        <v>269</v>
      </c>
      <c r="E973" s="267">
        <v>10429</v>
      </c>
      <c r="F973" s="211">
        <f t="shared" si="102"/>
        <v>2805401</v>
      </c>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2" customHeight="1" x14ac:dyDescent="0.2">
      <c r="A974" s="208" t="s">
        <v>1549</v>
      </c>
      <c r="B974" s="265" t="s">
        <v>1550</v>
      </c>
      <c r="C974" s="208" t="s">
        <v>227</v>
      </c>
      <c r="D974" s="210">
        <v>91</v>
      </c>
      <c r="E974" s="267">
        <v>27083</v>
      </c>
      <c r="F974" s="211">
        <f t="shared" si="102"/>
        <v>2464553</v>
      </c>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2" customHeight="1" x14ac:dyDescent="0.2">
      <c r="A975" s="208" t="s">
        <v>1551</v>
      </c>
      <c r="B975" s="265" t="s">
        <v>1552</v>
      </c>
      <c r="C975" s="208" t="s">
        <v>227</v>
      </c>
      <c r="D975" s="210">
        <v>91</v>
      </c>
      <c r="E975" s="267">
        <v>17121</v>
      </c>
      <c r="F975" s="211">
        <f t="shared" si="102"/>
        <v>1558011</v>
      </c>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2" customHeight="1" x14ac:dyDescent="0.2">
      <c r="A976" s="262"/>
      <c r="B976" s="268" t="s">
        <v>402</v>
      </c>
      <c r="C976" s="262"/>
      <c r="D976" s="269"/>
      <c r="E976" s="270"/>
      <c r="F976" s="241">
        <f>SUM(F967:F975)</f>
        <v>39478182</v>
      </c>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2" customHeight="1" x14ac:dyDescent="0.2">
      <c r="A977" s="199"/>
      <c r="B977" s="200" t="s">
        <v>1553</v>
      </c>
      <c r="C977" s="201"/>
      <c r="D977" s="202"/>
      <c r="E977" s="203"/>
      <c r="F977" s="20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2" customHeight="1" x14ac:dyDescent="0.2">
      <c r="A978" s="253">
        <v>17.100000000000001</v>
      </c>
      <c r="B978" s="205" t="s">
        <v>202</v>
      </c>
      <c r="C978" s="204"/>
      <c r="D978" s="232"/>
      <c r="E978" s="213"/>
      <c r="F978" s="207"/>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2" customHeight="1" x14ac:dyDescent="0.2">
      <c r="A979" s="208" t="s">
        <v>1554</v>
      </c>
      <c r="B979" s="222" t="s">
        <v>1555</v>
      </c>
      <c r="C979" s="215" t="s">
        <v>227</v>
      </c>
      <c r="D979" s="210">
        <v>200</v>
      </c>
      <c r="E979" s="211">
        <v>48819</v>
      </c>
      <c r="F979" s="211">
        <f>ROUND(D979*E979,0)</f>
        <v>9763800</v>
      </c>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2" customHeight="1" x14ac:dyDescent="0.2">
      <c r="A980" s="204">
        <v>17.2</v>
      </c>
      <c r="B980" s="205" t="s">
        <v>1556</v>
      </c>
      <c r="C980" s="217"/>
      <c r="D980" s="272"/>
      <c r="E980" s="207"/>
      <c r="F980" s="207"/>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2" customHeight="1" x14ac:dyDescent="0.2">
      <c r="A981" s="208" t="s">
        <v>1557</v>
      </c>
      <c r="B981" s="222" t="s">
        <v>1558</v>
      </c>
      <c r="C981" s="215" t="s">
        <v>227</v>
      </c>
      <c r="D981" s="245">
        <v>448.03</v>
      </c>
      <c r="E981" s="211">
        <v>35942</v>
      </c>
      <c r="F981" s="211">
        <f>ROUND(D981*E981,0)</f>
        <v>16103094</v>
      </c>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2" customHeight="1" x14ac:dyDescent="0.2">
      <c r="A982" s="204">
        <v>17.3</v>
      </c>
      <c r="B982" s="205" t="s">
        <v>1559</v>
      </c>
      <c r="C982" s="217"/>
      <c r="D982" s="206"/>
      <c r="E982" s="207"/>
      <c r="F982" s="207"/>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2" customHeight="1" x14ac:dyDescent="0.2">
      <c r="A983" s="208" t="s">
        <v>1560</v>
      </c>
      <c r="B983" s="222" t="s">
        <v>1322</v>
      </c>
      <c r="C983" s="208" t="s">
        <v>227</v>
      </c>
      <c r="D983" s="245">
        <v>1150.4000000000001</v>
      </c>
      <c r="E983" s="211">
        <v>71900</v>
      </c>
      <c r="F983" s="211">
        <f>ROUND(D983*E983,0)</f>
        <v>82713760</v>
      </c>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2" customHeight="1" x14ac:dyDescent="0.2">
      <c r="A984" s="204">
        <v>17.399999999999999</v>
      </c>
      <c r="B984" s="205" t="s">
        <v>1561</v>
      </c>
      <c r="C984" s="204"/>
      <c r="D984" s="212"/>
      <c r="E984" s="213"/>
      <c r="F984" s="213"/>
      <c r="G984" s="259"/>
      <c r="H984" s="259"/>
      <c r="I984" s="259"/>
      <c r="J984" s="259"/>
      <c r="K984" s="259"/>
      <c r="L984" s="259"/>
      <c r="M984" s="259"/>
      <c r="N984" s="259"/>
      <c r="O984" s="259"/>
      <c r="P984" s="259"/>
      <c r="Q984" s="259"/>
      <c r="R984" s="259"/>
      <c r="S984" s="259"/>
      <c r="T984" s="259"/>
      <c r="U984" s="259"/>
      <c r="V984" s="259"/>
      <c r="W984" s="259"/>
      <c r="X984" s="259"/>
      <c r="Y984" s="259"/>
      <c r="Z984" s="259"/>
    </row>
    <row r="985" spans="1:26" ht="12" customHeight="1" x14ac:dyDescent="0.2">
      <c r="A985" s="208" t="s">
        <v>1562</v>
      </c>
      <c r="B985" s="222" t="s">
        <v>1563</v>
      </c>
      <c r="C985" s="208" t="s">
        <v>256</v>
      </c>
      <c r="D985" s="245">
        <v>116</v>
      </c>
      <c r="E985" s="211">
        <v>20265</v>
      </c>
      <c r="F985" s="211">
        <f t="shared" ref="F985:F987" si="103">ROUND(D985*E985,0)</f>
        <v>2350740</v>
      </c>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2" customHeight="1" x14ac:dyDescent="0.2">
      <c r="A986" s="208" t="s">
        <v>1564</v>
      </c>
      <c r="B986" s="222" t="s">
        <v>851</v>
      </c>
      <c r="C986" s="208" t="s">
        <v>256</v>
      </c>
      <c r="D986" s="245">
        <v>116</v>
      </c>
      <c r="E986" s="211">
        <v>45500</v>
      </c>
      <c r="F986" s="211">
        <f t="shared" si="103"/>
        <v>5278000</v>
      </c>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2" customHeight="1" x14ac:dyDescent="0.2">
      <c r="A987" s="208" t="s">
        <v>1565</v>
      </c>
      <c r="B987" s="222" t="s">
        <v>483</v>
      </c>
      <c r="C987" s="208" t="s">
        <v>264</v>
      </c>
      <c r="D987" s="245">
        <v>12</v>
      </c>
      <c r="E987" s="211">
        <v>160724</v>
      </c>
      <c r="F987" s="211">
        <f t="shared" si="103"/>
        <v>1928688</v>
      </c>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2" customHeight="1" x14ac:dyDescent="0.2">
      <c r="A988" s="204">
        <v>17.5</v>
      </c>
      <c r="B988" s="205" t="s">
        <v>1566</v>
      </c>
      <c r="C988" s="217"/>
      <c r="D988" s="206"/>
      <c r="E988" s="207"/>
      <c r="F988" s="207"/>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2" customHeight="1" x14ac:dyDescent="0.2">
      <c r="A989" s="208" t="s">
        <v>1567</v>
      </c>
      <c r="B989" s="222" t="s">
        <v>1568</v>
      </c>
      <c r="C989" s="208" t="s">
        <v>1190</v>
      </c>
      <c r="D989" s="245">
        <v>1</v>
      </c>
      <c r="E989" s="211">
        <v>7000000</v>
      </c>
      <c r="F989" s="211">
        <f>ROUND(D989*E989,0)</f>
        <v>7000000</v>
      </c>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2" customHeight="1" x14ac:dyDescent="0.2">
      <c r="A990" s="237"/>
      <c r="B990" s="227" t="s">
        <v>402</v>
      </c>
      <c r="C990" s="237"/>
      <c r="D990" s="273"/>
      <c r="E990" s="252"/>
      <c r="F990" s="241">
        <f>SUM(F979:F989)</f>
        <v>125138082</v>
      </c>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2" customHeight="1" x14ac:dyDescent="0.2">
      <c r="A991" s="199">
        <v>18</v>
      </c>
      <c r="B991" s="200" t="s">
        <v>1569</v>
      </c>
      <c r="C991" s="201"/>
      <c r="D991" s="202"/>
      <c r="E991" s="203"/>
      <c r="F991" s="20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2" customHeight="1" x14ac:dyDescent="0.2">
      <c r="A992" s="253">
        <v>18.100000000000001</v>
      </c>
      <c r="B992" s="205" t="s">
        <v>1570</v>
      </c>
      <c r="C992" s="204"/>
      <c r="D992" s="232"/>
      <c r="E992" s="213"/>
      <c r="F992" s="207"/>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2" customHeight="1" x14ac:dyDescent="0.2">
      <c r="A993" s="208" t="s">
        <v>1571</v>
      </c>
      <c r="B993" s="209" t="s">
        <v>1572</v>
      </c>
      <c r="C993" s="215" t="s">
        <v>227</v>
      </c>
      <c r="D993" s="216">
        <v>43.560000000000016</v>
      </c>
      <c r="E993" s="211">
        <v>13206</v>
      </c>
      <c r="F993" s="211">
        <f t="shared" ref="F993:F994" si="104">ROUND(D993*E993,0)</f>
        <v>575253</v>
      </c>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2" customHeight="1" x14ac:dyDescent="0.2">
      <c r="A994" s="208" t="s">
        <v>1573</v>
      </c>
      <c r="B994" s="209" t="s">
        <v>1537</v>
      </c>
      <c r="C994" s="215" t="s">
        <v>227</v>
      </c>
      <c r="D994" s="216">
        <v>5218.3</v>
      </c>
      <c r="E994" s="211">
        <v>10435</v>
      </c>
      <c r="F994" s="211">
        <f t="shared" si="104"/>
        <v>54452961</v>
      </c>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2" customHeight="1" x14ac:dyDescent="0.2">
      <c r="A995" s="204">
        <v>18.2</v>
      </c>
      <c r="B995" s="205" t="s">
        <v>185</v>
      </c>
      <c r="C995" s="204"/>
      <c r="D995" s="212"/>
      <c r="E995" s="213"/>
      <c r="F995" s="21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2" customHeight="1" x14ac:dyDescent="0.2">
      <c r="A996" s="208" t="s">
        <v>1574</v>
      </c>
      <c r="B996" s="209" t="s">
        <v>1575</v>
      </c>
      <c r="C996" s="208" t="s">
        <v>256</v>
      </c>
      <c r="D996" s="216">
        <v>700</v>
      </c>
      <c r="E996" s="211">
        <v>6548</v>
      </c>
      <c r="F996" s="211">
        <f t="shared" ref="F996:F999" si="105">ROUND(D996*E996,0)</f>
        <v>4583600</v>
      </c>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2" customHeight="1" x14ac:dyDescent="0.2">
      <c r="A997" s="208" t="s">
        <v>1576</v>
      </c>
      <c r="B997" s="209" t="s">
        <v>754</v>
      </c>
      <c r="C997" s="208" t="s">
        <v>525</v>
      </c>
      <c r="D997" s="216">
        <v>1</v>
      </c>
      <c r="E997" s="211">
        <v>150000</v>
      </c>
      <c r="F997" s="211">
        <f t="shared" si="105"/>
        <v>150000</v>
      </c>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2" customHeight="1" x14ac:dyDescent="0.2">
      <c r="A998" s="208" t="s">
        <v>1577</v>
      </c>
      <c r="B998" s="209" t="s">
        <v>431</v>
      </c>
      <c r="C998" s="208" t="s">
        <v>264</v>
      </c>
      <c r="D998" s="216">
        <v>524</v>
      </c>
      <c r="E998" s="211">
        <v>37463</v>
      </c>
      <c r="F998" s="211">
        <f t="shared" si="105"/>
        <v>19630612</v>
      </c>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2" customHeight="1" x14ac:dyDescent="0.2">
      <c r="A999" s="208" t="s">
        <v>1578</v>
      </c>
      <c r="B999" s="209" t="s">
        <v>433</v>
      </c>
      <c r="C999" s="208" t="s">
        <v>264</v>
      </c>
      <c r="D999" s="216">
        <v>300</v>
      </c>
      <c r="E999" s="211">
        <v>28146</v>
      </c>
      <c r="F999" s="211">
        <f t="shared" si="105"/>
        <v>8443800</v>
      </c>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2" customHeight="1" x14ac:dyDescent="0.2">
      <c r="A1000" s="204">
        <v>18.3</v>
      </c>
      <c r="B1000" s="205" t="s">
        <v>198</v>
      </c>
      <c r="C1000" s="204"/>
      <c r="D1000" s="212"/>
      <c r="E1000" s="213"/>
      <c r="F1000" s="21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row r="1001" spans="1:26" ht="12" customHeight="1" x14ac:dyDescent="0.2">
      <c r="A1001" s="208" t="s">
        <v>1579</v>
      </c>
      <c r="B1001" s="209" t="s">
        <v>1563</v>
      </c>
      <c r="C1001" s="208" t="s">
        <v>256</v>
      </c>
      <c r="D1001" s="216">
        <v>910.08</v>
      </c>
      <c r="E1001" s="211">
        <v>20265</v>
      </c>
      <c r="F1001" s="211">
        <f t="shared" ref="F1001:F1004" si="106">ROUND(D1001*E1001,0)</f>
        <v>18442771</v>
      </c>
      <c r="G1001" s="193"/>
      <c r="H1001" s="193"/>
      <c r="I1001" s="193"/>
      <c r="J1001" s="193"/>
      <c r="K1001" s="193"/>
      <c r="L1001" s="193"/>
      <c r="M1001" s="193"/>
      <c r="N1001" s="193"/>
      <c r="O1001" s="193"/>
      <c r="P1001" s="193"/>
      <c r="Q1001" s="193"/>
      <c r="R1001" s="193"/>
      <c r="S1001" s="193"/>
      <c r="T1001" s="193"/>
      <c r="U1001" s="193"/>
      <c r="V1001" s="193"/>
      <c r="W1001" s="193"/>
      <c r="X1001" s="193"/>
      <c r="Y1001" s="193"/>
      <c r="Z1001" s="193"/>
    </row>
    <row r="1002" spans="1:26" ht="12" customHeight="1" x14ac:dyDescent="0.2">
      <c r="A1002" s="208" t="s">
        <v>1580</v>
      </c>
      <c r="B1002" s="209" t="s">
        <v>1581</v>
      </c>
      <c r="C1002" s="208" t="s">
        <v>256</v>
      </c>
      <c r="D1002" s="216">
        <v>910.08</v>
      </c>
      <c r="E1002" s="211">
        <v>45500</v>
      </c>
      <c r="F1002" s="211">
        <f t="shared" si="106"/>
        <v>41408640</v>
      </c>
      <c r="G1002" s="193"/>
      <c r="H1002" s="193"/>
      <c r="I1002" s="193"/>
      <c r="J1002" s="193"/>
      <c r="K1002" s="193"/>
      <c r="L1002" s="193"/>
      <c r="M1002" s="193"/>
      <c r="N1002" s="193"/>
      <c r="O1002" s="193"/>
      <c r="P1002" s="193"/>
      <c r="Q1002" s="193"/>
      <c r="R1002" s="193"/>
      <c r="S1002" s="193"/>
      <c r="T1002" s="193"/>
      <c r="U1002" s="193"/>
      <c r="V1002" s="193"/>
      <c r="W1002" s="193"/>
      <c r="X1002" s="193"/>
      <c r="Y1002" s="193"/>
      <c r="Z1002" s="193"/>
    </row>
    <row r="1003" spans="1:26" ht="12" customHeight="1" x14ac:dyDescent="0.2">
      <c r="A1003" s="208" t="s">
        <v>1582</v>
      </c>
      <c r="B1003" s="209" t="s">
        <v>1583</v>
      </c>
      <c r="C1003" s="208" t="s">
        <v>264</v>
      </c>
      <c r="D1003" s="210">
        <v>70</v>
      </c>
      <c r="E1003" s="211">
        <v>22348</v>
      </c>
      <c r="F1003" s="211">
        <f t="shared" si="106"/>
        <v>1564360</v>
      </c>
      <c r="G1003" s="193"/>
      <c r="H1003" s="193"/>
      <c r="I1003" s="193"/>
      <c r="J1003" s="193"/>
      <c r="K1003" s="193"/>
      <c r="L1003" s="193"/>
      <c r="M1003" s="193"/>
      <c r="N1003" s="193"/>
      <c r="O1003" s="193"/>
      <c r="P1003" s="193"/>
      <c r="Q1003" s="193"/>
      <c r="R1003" s="193"/>
      <c r="S1003" s="193"/>
      <c r="T1003" s="193"/>
      <c r="U1003" s="193"/>
      <c r="V1003" s="193"/>
      <c r="W1003" s="193"/>
      <c r="X1003" s="193"/>
      <c r="Y1003" s="193"/>
      <c r="Z1003" s="193"/>
    </row>
    <row r="1004" spans="1:26" ht="12" customHeight="1" x14ac:dyDescent="0.2">
      <c r="A1004" s="208" t="s">
        <v>1584</v>
      </c>
      <c r="B1004" s="209" t="s">
        <v>855</v>
      </c>
      <c r="C1004" s="208" t="s">
        <v>264</v>
      </c>
      <c r="D1004" s="210">
        <v>70</v>
      </c>
      <c r="E1004" s="211">
        <v>4348</v>
      </c>
      <c r="F1004" s="211">
        <f t="shared" si="106"/>
        <v>304360</v>
      </c>
      <c r="G1004" s="193"/>
      <c r="H1004" s="193"/>
      <c r="I1004" s="193"/>
      <c r="J1004" s="193"/>
      <c r="K1004" s="193"/>
      <c r="L1004" s="193"/>
      <c r="M1004" s="193"/>
      <c r="N1004" s="193"/>
      <c r="O1004" s="193"/>
      <c r="P1004" s="193"/>
      <c r="Q1004" s="193"/>
      <c r="R1004" s="193"/>
      <c r="S1004" s="193"/>
      <c r="T1004" s="193"/>
      <c r="U1004" s="193"/>
      <c r="V1004" s="193"/>
      <c r="W1004" s="193"/>
      <c r="X1004" s="193"/>
      <c r="Y1004" s="193"/>
      <c r="Z1004" s="193"/>
    </row>
    <row r="1005" spans="1:26" ht="12" customHeight="1" x14ac:dyDescent="0.2">
      <c r="A1005" s="204">
        <v>18.399999999999999</v>
      </c>
      <c r="B1005" s="205" t="s">
        <v>1585</v>
      </c>
      <c r="C1005" s="204"/>
      <c r="D1005" s="212"/>
      <c r="E1005" s="213"/>
      <c r="F1005" s="213"/>
      <c r="G1005" s="193"/>
      <c r="H1005" s="193"/>
      <c r="I1005" s="193"/>
      <c r="J1005" s="193"/>
      <c r="K1005" s="193"/>
      <c r="L1005" s="193"/>
      <c r="M1005" s="193"/>
      <c r="N1005" s="193"/>
      <c r="O1005" s="193"/>
      <c r="P1005" s="193"/>
      <c r="Q1005" s="193"/>
      <c r="R1005" s="193"/>
      <c r="S1005" s="193"/>
      <c r="T1005" s="193"/>
      <c r="U1005" s="193"/>
      <c r="V1005" s="193"/>
      <c r="W1005" s="193"/>
      <c r="X1005" s="193"/>
      <c r="Y1005" s="193"/>
      <c r="Z1005" s="193"/>
    </row>
    <row r="1006" spans="1:26" ht="12" customHeight="1" x14ac:dyDescent="0.2">
      <c r="A1006" s="208" t="s">
        <v>1586</v>
      </c>
      <c r="B1006" s="209" t="s">
        <v>1587</v>
      </c>
      <c r="C1006" s="208" t="s">
        <v>256</v>
      </c>
      <c r="D1006" s="216">
        <v>20</v>
      </c>
      <c r="E1006" s="211">
        <v>39452</v>
      </c>
      <c r="F1006" s="211">
        <f t="shared" ref="F1006:F1012" si="107">ROUND(D1006*E1006,0)</f>
        <v>789040</v>
      </c>
      <c r="G1006" s="193"/>
      <c r="H1006" s="193"/>
      <c r="I1006" s="193"/>
      <c r="J1006" s="193"/>
      <c r="K1006" s="193"/>
      <c r="L1006" s="193"/>
      <c r="M1006" s="193"/>
      <c r="N1006" s="193"/>
      <c r="O1006" s="193"/>
      <c r="P1006" s="193"/>
      <c r="Q1006" s="193"/>
      <c r="R1006" s="193"/>
      <c r="S1006" s="193"/>
      <c r="T1006" s="193"/>
      <c r="U1006" s="193"/>
      <c r="V1006" s="193"/>
      <c r="W1006" s="193"/>
      <c r="X1006" s="193"/>
      <c r="Y1006" s="193"/>
      <c r="Z1006" s="193"/>
    </row>
    <row r="1007" spans="1:26" ht="12" customHeight="1" x14ac:dyDescent="0.2">
      <c r="A1007" s="208" t="s">
        <v>1588</v>
      </c>
      <c r="B1007" s="209" t="s">
        <v>334</v>
      </c>
      <c r="C1007" s="208" t="s">
        <v>256</v>
      </c>
      <c r="D1007" s="216">
        <v>35</v>
      </c>
      <c r="E1007" s="211">
        <v>24082</v>
      </c>
      <c r="F1007" s="211">
        <f t="shared" si="107"/>
        <v>842870</v>
      </c>
      <c r="G1007" s="193"/>
      <c r="H1007" s="193"/>
      <c r="I1007" s="193"/>
      <c r="J1007" s="193"/>
      <c r="K1007" s="193"/>
      <c r="L1007" s="193"/>
      <c r="M1007" s="193"/>
      <c r="N1007" s="193"/>
      <c r="O1007" s="193"/>
      <c r="P1007" s="193"/>
      <c r="Q1007" s="193"/>
      <c r="R1007" s="193"/>
      <c r="S1007" s="193"/>
      <c r="T1007" s="193"/>
      <c r="U1007" s="193"/>
      <c r="V1007" s="193"/>
      <c r="W1007" s="193"/>
      <c r="X1007" s="193"/>
      <c r="Y1007" s="193"/>
      <c r="Z1007" s="193"/>
    </row>
    <row r="1008" spans="1:26" ht="12" customHeight="1" x14ac:dyDescent="0.2">
      <c r="A1008" s="208" t="s">
        <v>1589</v>
      </c>
      <c r="B1008" s="209" t="s">
        <v>508</v>
      </c>
      <c r="C1008" s="208" t="s">
        <v>256</v>
      </c>
      <c r="D1008" s="210">
        <v>35</v>
      </c>
      <c r="E1008" s="211">
        <v>91229</v>
      </c>
      <c r="F1008" s="211">
        <f t="shared" si="107"/>
        <v>3193015</v>
      </c>
      <c r="G1008" s="193"/>
      <c r="H1008" s="193"/>
      <c r="I1008" s="193"/>
      <c r="J1008" s="193"/>
      <c r="K1008" s="193"/>
      <c r="L1008" s="193"/>
      <c r="M1008" s="193"/>
      <c r="N1008" s="193"/>
      <c r="O1008" s="193"/>
      <c r="P1008" s="193"/>
      <c r="Q1008" s="193"/>
      <c r="R1008" s="193"/>
      <c r="S1008" s="193"/>
      <c r="T1008" s="193"/>
      <c r="U1008" s="193"/>
      <c r="V1008" s="193"/>
      <c r="W1008" s="193"/>
      <c r="X1008" s="193"/>
      <c r="Y1008" s="193"/>
      <c r="Z1008" s="193"/>
    </row>
    <row r="1009" spans="1:26" ht="12" customHeight="1" x14ac:dyDescent="0.2">
      <c r="A1009" s="208" t="s">
        <v>1590</v>
      </c>
      <c r="B1009" s="209" t="s">
        <v>1591</v>
      </c>
      <c r="C1009" s="208" t="s">
        <v>264</v>
      </c>
      <c r="D1009" s="210">
        <v>1</v>
      </c>
      <c r="E1009" s="211">
        <v>400000</v>
      </c>
      <c r="F1009" s="211">
        <f t="shared" si="107"/>
        <v>400000</v>
      </c>
      <c r="G1009" s="193"/>
      <c r="H1009" s="193"/>
      <c r="I1009" s="193"/>
      <c r="J1009" s="193"/>
      <c r="K1009" s="193"/>
      <c r="L1009" s="193"/>
      <c r="M1009" s="193"/>
      <c r="N1009" s="193"/>
      <c r="O1009" s="193"/>
      <c r="P1009" s="193"/>
      <c r="Q1009" s="193"/>
      <c r="R1009" s="193"/>
      <c r="S1009" s="193"/>
      <c r="T1009" s="193"/>
      <c r="U1009" s="193"/>
      <c r="V1009" s="193"/>
      <c r="W1009" s="193"/>
      <c r="X1009" s="193"/>
      <c r="Y1009" s="193"/>
      <c r="Z1009" s="193"/>
    </row>
    <row r="1010" spans="1:26" ht="12" customHeight="1" x14ac:dyDescent="0.2">
      <c r="A1010" s="208" t="s">
        <v>1592</v>
      </c>
      <c r="B1010" s="209" t="s">
        <v>1593</v>
      </c>
      <c r="C1010" s="208" t="s">
        <v>264</v>
      </c>
      <c r="D1010" s="210">
        <v>3</v>
      </c>
      <c r="E1010" s="211">
        <v>76413</v>
      </c>
      <c r="F1010" s="211">
        <f t="shared" si="107"/>
        <v>229239</v>
      </c>
      <c r="G1010" s="193"/>
      <c r="H1010" s="193"/>
      <c r="I1010" s="193"/>
      <c r="J1010" s="193"/>
      <c r="K1010" s="193"/>
      <c r="L1010" s="193"/>
      <c r="M1010" s="193"/>
      <c r="N1010" s="193"/>
      <c r="O1010" s="193"/>
      <c r="P1010" s="193"/>
      <c r="Q1010" s="193"/>
      <c r="R1010" s="193"/>
      <c r="S1010" s="193"/>
      <c r="T1010" s="193"/>
      <c r="U1010" s="193"/>
      <c r="V1010" s="193"/>
      <c r="W1010" s="193"/>
      <c r="X1010" s="193"/>
      <c r="Y1010" s="193"/>
      <c r="Z1010" s="193"/>
    </row>
    <row r="1011" spans="1:26" ht="12" customHeight="1" x14ac:dyDescent="0.2">
      <c r="A1011" s="208" t="s">
        <v>1594</v>
      </c>
      <c r="B1011" s="209" t="s">
        <v>543</v>
      </c>
      <c r="C1011" s="208" t="s">
        <v>264</v>
      </c>
      <c r="D1011" s="210">
        <v>1</v>
      </c>
      <c r="E1011" s="211">
        <v>85655</v>
      </c>
      <c r="F1011" s="211">
        <f t="shared" si="107"/>
        <v>85655</v>
      </c>
      <c r="G1011" s="193"/>
      <c r="H1011" s="193"/>
      <c r="I1011" s="193"/>
      <c r="J1011" s="193"/>
      <c r="K1011" s="193"/>
      <c r="L1011" s="193"/>
      <c r="M1011" s="193"/>
      <c r="N1011" s="193"/>
      <c r="O1011" s="193"/>
      <c r="P1011" s="193"/>
      <c r="Q1011" s="193"/>
      <c r="R1011" s="193"/>
      <c r="S1011" s="193"/>
      <c r="T1011" s="193"/>
      <c r="U1011" s="193"/>
      <c r="V1011" s="193"/>
      <c r="W1011" s="193"/>
      <c r="X1011" s="193"/>
      <c r="Y1011" s="193"/>
      <c r="Z1011" s="193"/>
    </row>
    <row r="1012" spans="1:26" ht="12" customHeight="1" x14ac:dyDescent="0.2">
      <c r="A1012" s="208" t="s">
        <v>1595</v>
      </c>
      <c r="B1012" s="209" t="s">
        <v>483</v>
      </c>
      <c r="C1012" s="208" t="s">
        <v>264</v>
      </c>
      <c r="D1012" s="210">
        <v>1</v>
      </c>
      <c r="E1012" s="211">
        <v>160724</v>
      </c>
      <c r="F1012" s="211">
        <f t="shared" si="107"/>
        <v>160724</v>
      </c>
      <c r="G1012" s="193"/>
      <c r="H1012" s="193"/>
      <c r="I1012" s="193"/>
      <c r="J1012" s="193"/>
      <c r="K1012" s="193"/>
      <c r="L1012" s="193"/>
      <c r="M1012" s="193"/>
      <c r="N1012" s="193"/>
      <c r="O1012" s="193"/>
      <c r="P1012" s="193"/>
      <c r="Q1012" s="193"/>
      <c r="R1012" s="193"/>
      <c r="S1012" s="193"/>
      <c r="T1012" s="193"/>
      <c r="U1012" s="193"/>
      <c r="V1012" s="193"/>
      <c r="W1012" s="193"/>
      <c r="X1012" s="193"/>
      <c r="Y1012" s="193"/>
      <c r="Z1012" s="193"/>
    </row>
    <row r="1013" spans="1:26" ht="12" customHeight="1" x14ac:dyDescent="0.2">
      <c r="A1013" s="237"/>
      <c r="B1013" s="238" t="s">
        <v>402</v>
      </c>
      <c r="C1013" s="250"/>
      <c r="D1013" s="251"/>
      <c r="E1013" s="252"/>
      <c r="F1013" s="241">
        <f>SUM(F993:F1012)</f>
        <v>155256900</v>
      </c>
      <c r="G1013" s="193"/>
      <c r="H1013" s="193"/>
      <c r="I1013" s="193"/>
      <c r="J1013" s="193"/>
      <c r="K1013" s="193"/>
      <c r="L1013" s="193"/>
      <c r="M1013" s="193"/>
      <c r="N1013" s="193"/>
      <c r="O1013" s="193"/>
      <c r="P1013" s="193"/>
      <c r="Q1013" s="193"/>
      <c r="R1013" s="193"/>
      <c r="S1013" s="193"/>
      <c r="T1013" s="193"/>
      <c r="U1013" s="193"/>
      <c r="V1013" s="193"/>
      <c r="W1013" s="193"/>
      <c r="X1013" s="193"/>
      <c r="Y1013" s="193"/>
      <c r="Z1013" s="193"/>
    </row>
    <row r="1014" spans="1:26" ht="12" customHeight="1" x14ac:dyDescent="0.2">
      <c r="A1014" s="370"/>
      <c r="B1014" s="347"/>
      <c r="C1014" s="347"/>
      <c r="D1014" s="347"/>
      <c r="E1014" s="311"/>
      <c r="F1014" s="274"/>
      <c r="G1014" s="193"/>
      <c r="H1014" s="193"/>
      <c r="I1014" s="193"/>
      <c r="J1014" s="193"/>
      <c r="K1014" s="193"/>
      <c r="L1014" s="193"/>
      <c r="M1014" s="193"/>
      <c r="N1014" s="193"/>
      <c r="O1014" s="193"/>
      <c r="P1014" s="193"/>
      <c r="Q1014" s="193"/>
      <c r="R1014" s="193"/>
      <c r="S1014" s="193"/>
      <c r="T1014" s="193"/>
      <c r="U1014" s="193"/>
      <c r="V1014" s="193"/>
      <c r="W1014" s="193"/>
      <c r="X1014" s="193"/>
      <c r="Y1014" s="193"/>
      <c r="Z1014" s="193"/>
    </row>
    <row r="1015" spans="1:26" ht="12" customHeight="1" x14ac:dyDescent="0.2">
      <c r="A1015" s="367" t="s">
        <v>1596</v>
      </c>
      <c r="B1015" s="347"/>
      <c r="C1015" s="347"/>
      <c r="D1015" s="347"/>
      <c r="E1015" s="311"/>
      <c r="F1015" s="275">
        <f>SUM(F82,F102,F328,F340,F444,F485,F604,F624,F739,F779,F888,F909,F926,F943,F964,F976,F990,F1013)</f>
        <v>1928641241</v>
      </c>
      <c r="G1015" s="193"/>
      <c r="H1015" s="193"/>
      <c r="I1015" s="193"/>
      <c r="J1015" s="193"/>
      <c r="K1015" s="193"/>
      <c r="L1015" s="193"/>
      <c r="M1015" s="193"/>
      <c r="N1015" s="193"/>
      <c r="O1015" s="193"/>
      <c r="P1015" s="193"/>
      <c r="Q1015" s="193"/>
      <c r="R1015" s="193"/>
      <c r="S1015" s="193"/>
      <c r="T1015" s="193"/>
      <c r="U1015" s="193"/>
      <c r="V1015" s="193"/>
      <c r="W1015" s="193"/>
      <c r="X1015" s="193"/>
      <c r="Y1015" s="193"/>
      <c r="Z1015" s="193"/>
    </row>
    <row r="1016" spans="1:26" ht="12" customHeight="1" x14ac:dyDescent="0.2">
      <c r="A1016" s="367" t="s">
        <v>1597</v>
      </c>
      <c r="B1016" s="347"/>
      <c r="C1016" s="347"/>
      <c r="D1016" s="347"/>
      <c r="E1016" s="311"/>
      <c r="F1016" s="275">
        <f>ROUND($F$1015*0.18,0)</f>
        <v>347155423</v>
      </c>
      <c r="G1016" s="193"/>
      <c r="H1016" s="193"/>
      <c r="I1016" s="193"/>
      <c r="J1016" s="193"/>
      <c r="K1016" s="193"/>
      <c r="L1016" s="193"/>
      <c r="M1016" s="193"/>
      <c r="N1016" s="193"/>
      <c r="O1016" s="193"/>
      <c r="P1016" s="193"/>
      <c r="Q1016" s="193"/>
      <c r="R1016" s="193"/>
      <c r="S1016" s="193"/>
      <c r="T1016" s="193"/>
      <c r="U1016" s="193"/>
      <c r="V1016" s="193"/>
      <c r="W1016" s="193"/>
      <c r="X1016" s="193"/>
      <c r="Y1016" s="193"/>
      <c r="Z1016" s="193"/>
    </row>
    <row r="1017" spans="1:26" ht="12" customHeight="1" x14ac:dyDescent="0.2">
      <c r="A1017" s="367" t="s">
        <v>1598</v>
      </c>
      <c r="B1017" s="347"/>
      <c r="C1017" s="347"/>
      <c r="D1017" s="347"/>
      <c r="E1017" s="311"/>
      <c r="F1017" s="275">
        <f>ROUND($F$1015*0.05,0)</f>
        <v>96432062</v>
      </c>
      <c r="G1017" s="193"/>
      <c r="H1017" s="193"/>
      <c r="I1017" s="193"/>
      <c r="J1017" s="193"/>
      <c r="K1017" s="193"/>
      <c r="L1017" s="193"/>
      <c r="M1017" s="193"/>
      <c r="N1017" s="193"/>
      <c r="O1017" s="193"/>
      <c r="P1017" s="193"/>
      <c r="Q1017" s="193"/>
      <c r="R1017" s="193"/>
      <c r="S1017" s="193"/>
      <c r="T1017" s="193"/>
      <c r="U1017" s="193"/>
      <c r="V1017" s="193"/>
      <c r="W1017" s="193"/>
      <c r="X1017" s="193"/>
      <c r="Y1017" s="193"/>
      <c r="Z1017" s="193"/>
    </row>
    <row r="1018" spans="1:26" ht="12" customHeight="1" x14ac:dyDescent="0.2">
      <c r="A1018" s="367" t="s">
        <v>1599</v>
      </c>
      <c r="B1018" s="347"/>
      <c r="C1018" s="347"/>
      <c r="D1018" s="347"/>
      <c r="E1018" s="311"/>
      <c r="F1018" s="275">
        <f>ROUND($F$1015*0.02,0)</f>
        <v>38572825</v>
      </c>
      <c r="G1018" s="193"/>
      <c r="H1018" s="193"/>
      <c r="I1018" s="193"/>
      <c r="J1018" s="193"/>
      <c r="K1018" s="193"/>
      <c r="L1018" s="193"/>
      <c r="M1018" s="193"/>
      <c r="N1018" s="193"/>
      <c r="O1018" s="193"/>
      <c r="P1018" s="193"/>
      <c r="Q1018" s="193"/>
      <c r="R1018" s="193"/>
      <c r="S1018" s="193"/>
      <c r="T1018" s="193"/>
      <c r="U1018" s="193"/>
      <c r="V1018" s="193"/>
      <c r="W1018" s="193"/>
      <c r="X1018" s="193"/>
      <c r="Y1018" s="193"/>
      <c r="Z1018" s="193"/>
    </row>
    <row r="1019" spans="1:26" ht="12" customHeight="1" x14ac:dyDescent="0.2">
      <c r="A1019" s="367" t="s">
        <v>1600</v>
      </c>
      <c r="B1019" s="347"/>
      <c r="C1019" s="347"/>
      <c r="D1019" s="347"/>
      <c r="E1019" s="311"/>
      <c r="F1019" s="275">
        <f>ROUND(F1015*0.25,0)</f>
        <v>482160310</v>
      </c>
      <c r="G1019" s="193"/>
      <c r="H1019" s="193"/>
      <c r="I1019" s="193"/>
      <c r="J1019" s="193"/>
      <c r="K1019" s="193"/>
      <c r="L1019" s="193"/>
      <c r="M1019" s="193"/>
      <c r="N1019" s="193"/>
      <c r="O1019" s="193"/>
      <c r="P1019" s="193"/>
      <c r="Q1019" s="193"/>
      <c r="R1019" s="193"/>
      <c r="S1019" s="193"/>
      <c r="T1019" s="193"/>
      <c r="U1019" s="193"/>
      <c r="V1019" s="193"/>
      <c r="W1019" s="193"/>
      <c r="X1019" s="193"/>
      <c r="Y1019" s="193"/>
      <c r="Z1019" s="193"/>
    </row>
    <row r="1020" spans="1:26" ht="12" customHeight="1" x14ac:dyDescent="0.2">
      <c r="A1020" s="367" t="s">
        <v>1601</v>
      </c>
      <c r="B1020" s="347"/>
      <c r="C1020" s="347"/>
      <c r="D1020" s="347"/>
      <c r="E1020" s="311"/>
      <c r="F1020" s="275">
        <f>ROUND(F1015+F1019,0)</f>
        <v>2410801551</v>
      </c>
      <c r="G1020" s="193"/>
      <c r="H1020" s="193"/>
      <c r="I1020" s="193"/>
      <c r="J1020" s="193"/>
      <c r="K1020" s="193"/>
      <c r="L1020" s="193"/>
      <c r="M1020" s="193"/>
      <c r="N1020" s="193"/>
      <c r="O1020" s="193"/>
      <c r="P1020" s="193"/>
      <c r="Q1020" s="193"/>
      <c r="R1020" s="193"/>
      <c r="S1020" s="193"/>
      <c r="T1020" s="193"/>
      <c r="U1020" s="193"/>
      <c r="V1020" s="193"/>
      <c r="W1020" s="193"/>
      <c r="X1020" s="193"/>
      <c r="Y1020" s="193"/>
      <c r="Z1020" s="193"/>
    </row>
    <row r="1021" spans="1:26" ht="12" customHeight="1" x14ac:dyDescent="0.2">
      <c r="A1021" s="367" t="s">
        <v>1602</v>
      </c>
      <c r="B1021" s="347"/>
      <c r="C1021" s="347"/>
      <c r="D1021" s="347"/>
      <c r="E1021" s="311"/>
      <c r="F1021" s="275">
        <f>ROUND(F1015*0.05*0.19,0)</f>
        <v>18322092</v>
      </c>
      <c r="G1021" s="193"/>
      <c r="H1021" s="193"/>
      <c r="I1021" s="193"/>
      <c r="J1021" s="193"/>
      <c r="K1021" s="193"/>
      <c r="L1021" s="193"/>
      <c r="M1021" s="193"/>
      <c r="N1021" s="193"/>
      <c r="O1021" s="193"/>
      <c r="P1021" s="193"/>
      <c r="Q1021" s="193"/>
      <c r="R1021" s="193"/>
      <c r="S1021" s="193"/>
      <c r="T1021" s="193"/>
      <c r="U1021" s="193"/>
      <c r="V1021" s="193"/>
      <c r="W1021" s="193"/>
      <c r="X1021" s="193"/>
      <c r="Y1021" s="193"/>
      <c r="Z1021" s="193"/>
    </row>
    <row r="1022" spans="1:26" ht="12" customHeight="1" x14ac:dyDescent="0.2">
      <c r="A1022" s="367" t="s">
        <v>1603</v>
      </c>
      <c r="B1022" s="347"/>
      <c r="C1022" s="347"/>
      <c r="D1022" s="347"/>
      <c r="E1022" s="311"/>
      <c r="F1022" s="275">
        <f>ROUND(F1020+F1021,0)</f>
        <v>2429123643</v>
      </c>
      <c r="G1022" s="276">
        <f>1619415762+809707881</f>
        <v>2429123643</v>
      </c>
      <c r="H1022" s="276"/>
      <c r="I1022" s="193"/>
      <c r="J1022" s="193"/>
      <c r="K1022" s="193"/>
      <c r="L1022" s="193"/>
      <c r="M1022" s="193"/>
      <c r="N1022" s="193"/>
      <c r="O1022" s="193"/>
      <c r="P1022" s="193"/>
      <c r="Q1022" s="193"/>
      <c r="R1022" s="193"/>
      <c r="S1022" s="193"/>
      <c r="T1022" s="193"/>
      <c r="U1022" s="193"/>
      <c r="V1022" s="193"/>
      <c r="W1022" s="193"/>
      <c r="X1022" s="193"/>
      <c r="Y1022" s="193"/>
      <c r="Z1022" s="193"/>
    </row>
    <row r="1023" spans="1:26" ht="12" customHeight="1" x14ac:dyDescent="0.2">
      <c r="A1023" s="198"/>
      <c r="B1023" s="193"/>
      <c r="C1023" s="198"/>
      <c r="D1023" s="198"/>
      <c r="E1023" s="277"/>
      <c r="F1023" s="198"/>
      <c r="G1023" s="193"/>
      <c r="H1023" s="193"/>
      <c r="I1023" s="193"/>
      <c r="J1023" s="193"/>
      <c r="K1023" s="193"/>
      <c r="L1023" s="193"/>
      <c r="M1023" s="193"/>
      <c r="N1023" s="193"/>
      <c r="O1023" s="193"/>
      <c r="P1023" s="193"/>
      <c r="Q1023" s="193"/>
      <c r="R1023" s="193"/>
      <c r="S1023" s="193"/>
      <c r="T1023" s="193"/>
      <c r="U1023" s="193"/>
      <c r="V1023" s="193"/>
      <c r="W1023" s="193"/>
      <c r="X1023" s="193"/>
      <c r="Y1023" s="193"/>
      <c r="Z1023" s="193"/>
    </row>
    <row r="1024" spans="1:26" ht="12" customHeight="1" x14ac:dyDescent="0.2">
      <c r="A1024" s="198"/>
      <c r="B1024" s="193"/>
      <c r="C1024" s="198"/>
      <c r="D1024" s="198"/>
      <c r="E1024" s="277"/>
      <c r="F1024" s="198"/>
      <c r="G1024" s="193"/>
      <c r="H1024" s="193"/>
      <c r="I1024" s="193"/>
      <c r="J1024" s="193"/>
      <c r="K1024" s="193"/>
      <c r="L1024" s="193"/>
      <c r="M1024" s="193"/>
      <c r="N1024" s="193"/>
      <c r="O1024" s="193"/>
      <c r="P1024" s="193"/>
      <c r="Q1024" s="193"/>
      <c r="R1024" s="193"/>
      <c r="S1024" s="193"/>
      <c r="T1024" s="193"/>
      <c r="U1024" s="193"/>
      <c r="V1024" s="193"/>
      <c r="W1024" s="193"/>
      <c r="X1024" s="193"/>
      <c r="Y1024" s="193"/>
      <c r="Z1024" s="193"/>
    </row>
    <row r="1025" spans="1:26" ht="12" customHeight="1" x14ac:dyDescent="0.2">
      <c r="A1025" s="198"/>
      <c r="B1025" s="193"/>
      <c r="C1025" s="198"/>
      <c r="D1025" s="198"/>
      <c r="E1025" s="277"/>
      <c r="F1025" s="198"/>
      <c r="G1025" s="193"/>
      <c r="H1025" s="193"/>
      <c r="I1025" s="193"/>
      <c r="J1025" s="193"/>
      <c r="K1025" s="193"/>
      <c r="L1025" s="193"/>
      <c r="M1025" s="193"/>
      <c r="N1025" s="193"/>
      <c r="O1025" s="193"/>
      <c r="P1025" s="193"/>
      <c r="Q1025" s="193"/>
      <c r="R1025" s="193"/>
      <c r="S1025" s="193"/>
      <c r="T1025" s="193"/>
      <c r="U1025" s="193"/>
      <c r="V1025" s="193"/>
      <c r="W1025" s="193"/>
      <c r="X1025" s="193"/>
      <c r="Y1025" s="193"/>
      <c r="Z1025" s="193"/>
    </row>
    <row r="1026" spans="1:26" ht="12" customHeight="1" x14ac:dyDescent="0.2">
      <c r="A1026" s="198"/>
      <c r="B1026" s="193"/>
      <c r="C1026" s="198"/>
      <c r="D1026" s="198"/>
      <c r="E1026" s="277"/>
      <c r="F1026" s="198"/>
      <c r="G1026" s="193"/>
      <c r="H1026" s="193"/>
      <c r="I1026" s="193"/>
      <c r="J1026" s="193"/>
      <c r="K1026" s="193"/>
      <c r="L1026" s="193"/>
      <c r="M1026" s="193"/>
      <c r="N1026" s="193"/>
      <c r="O1026" s="193"/>
      <c r="P1026" s="193"/>
      <c r="Q1026" s="193"/>
      <c r="R1026" s="193"/>
      <c r="S1026" s="193"/>
      <c r="T1026" s="193"/>
      <c r="U1026" s="193"/>
      <c r="V1026" s="193"/>
      <c r="W1026" s="193"/>
      <c r="X1026" s="193"/>
      <c r="Y1026" s="193"/>
      <c r="Z1026" s="193"/>
    </row>
    <row r="1027" spans="1:26" ht="12" customHeight="1" x14ac:dyDescent="0.2">
      <c r="A1027" s="198"/>
      <c r="B1027" s="193"/>
      <c r="C1027" s="198"/>
      <c r="D1027" s="198"/>
      <c r="E1027" s="277"/>
      <c r="F1027" s="198"/>
      <c r="G1027" s="193"/>
      <c r="H1027" s="193"/>
      <c r="I1027" s="193"/>
      <c r="J1027" s="193"/>
      <c r="K1027" s="193"/>
      <c r="L1027" s="193"/>
      <c r="M1027" s="193"/>
      <c r="N1027" s="193"/>
      <c r="O1027" s="193"/>
      <c r="P1027" s="193"/>
      <c r="Q1027" s="193"/>
      <c r="R1027" s="193"/>
      <c r="S1027" s="193"/>
      <c r="T1027" s="193"/>
      <c r="U1027" s="193"/>
      <c r="V1027" s="193"/>
      <c r="W1027" s="193"/>
      <c r="X1027" s="193"/>
      <c r="Y1027" s="193"/>
      <c r="Z1027" s="193"/>
    </row>
    <row r="1028" spans="1:26" ht="12" customHeight="1" x14ac:dyDescent="0.2">
      <c r="A1028" s="278" t="s">
        <v>1604</v>
      </c>
      <c r="B1028" s="279"/>
      <c r="C1028" s="193"/>
      <c r="D1028" s="278" t="s">
        <v>1605</v>
      </c>
      <c r="E1028" s="280"/>
      <c r="F1028" s="281"/>
      <c r="G1028" s="193"/>
      <c r="H1028" s="193"/>
      <c r="I1028" s="193"/>
      <c r="J1028" s="193"/>
      <c r="K1028" s="193"/>
      <c r="L1028" s="193"/>
      <c r="M1028" s="193"/>
      <c r="N1028" s="193"/>
      <c r="O1028" s="193"/>
      <c r="P1028" s="193"/>
      <c r="Q1028" s="193"/>
      <c r="R1028" s="193"/>
      <c r="S1028" s="193"/>
      <c r="T1028" s="193"/>
      <c r="U1028" s="193"/>
      <c r="V1028" s="193"/>
      <c r="W1028" s="193"/>
      <c r="X1028" s="193"/>
      <c r="Y1028" s="193"/>
      <c r="Z1028" s="193"/>
    </row>
    <row r="1029" spans="1:26" ht="12" customHeight="1" x14ac:dyDescent="0.2">
      <c r="A1029" s="221" t="s">
        <v>1606</v>
      </c>
      <c r="B1029" s="193"/>
      <c r="C1029" s="193"/>
      <c r="D1029" s="221" t="s">
        <v>1607</v>
      </c>
      <c r="E1029" s="277"/>
      <c r="F1029" s="198"/>
      <c r="G1029" s="193"/>
      <c r="H1029" s="193"/>
      <c r="I1029" s="193"/>
      <c r="J1029" s="193"/>
      <c r="K1029" s="193"/>
      <c r="L1029" s="193"/>
      <c r="M1029" s="193"/>
      <c r="N1029" s="193"/>
      <c r="O1029" s="193"/>
      <c r="P1029" s="193"/>
      <c r="Q1029" s="193"/>
      <c r="R1029" s="193"/>
      <c r="S1029" s="193"/>
      <c r="T1029" s="193"/>
      <c r="U1029" s="193"/>
      <c r="V1029" s="193"/>
      <c r="W1029" s="193"/>
      <c r="X1029" s="193"/>
      <c r="Y1029" s="193"/>
      <c r="Z1029" s="193"/>
    </row>
    <row r="1030" spans="1:26" ht="12" customHeight="1" x14ac:dyDescent="0.2">
      <c r="A1030" s="221" t="s">
        <v>1608</v>
      </c>
      <c r="B1030" s="193"/>
      <c r="C1030" s="193"/>
      <c r="D1030" s="221" t="s">
        <v>1608</v>
      </c>
      <c r="E1030" s="277"/>
      <c r="F1030" s="198"/>
      <c r="G1030" s="193"/>
      <c r="H1030" s="193"/>
      <c r="I1030" s="193"/>
      <c r="J1030" s="193"/>
      <c r="K1030" s="193"/>
      <c r="L1030" s="193"/>
      <c r="M1030" s="193"/>
      <c r="N1030" s="193"/>
      <c r="O1030" s="193"/>
      <c r="P1030" s="193"/>
      <c r="Q1030" s="193"/>
      <c r="R1030" s="193"/>
      <c r="S1030" s="193"/>
      <c r="T1030" s="193"/>
      <c r="U1030" s="193"/>
      <c r="V1030" s="193"/>
      <c r="W1030" s="193"/>
      <c r="X1030" s="193"/>
      <c r="Y1030" s="193"/>
      <c r="Z1030" s="193"/>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500-000000000000}"/>
    <hyperlink ref="D122" r:id="rId2" location="ING6.4" display="http://../AppData/Roaming/AppData/Roaming/Microsoft/Excel/03. CANTIDADES FACULTAD DE INGENIERIAS - IPET.xlsx - ING6.4" xr:uid="{00000000-0004-0000-05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361" t="s">
        <v>210</v>
      </c>
      <c r="B1" s="347"/>
      <c r="C1" s="347"/>
      <c r="D1" s="347"/>
      <c r="E1" s="347"/>
      <c r="F1" s="311"/>
      <c r="G1" s="81"/>
      <c r="H1" s="81"/>
      <c r="I1" s="81"/>
      <c r="J1" s="81"/>
      <c r="K1" s="81"/>
      <c r="L1" s="81"/>
      <c r="M1" s="81"/>
      <c r="N1" s="81"/>
      <c r="O1" s="81"/>
      <c r="P1" s="81"/>
      <c r="Q1" s="81"/>
      <c r="R1" s="81"/>
      <c r="S1" s="81"/>
      <c r="T1" s="81"/>
      <c r="U1" s="81"/>
      <c r="V1" s="81"/>
      <c r="W1" s="81"/>
      <c r="X1" s="81"/>
      <c r="Y1" s="81"/>
      <c r="Z1" s="81"/>
    </row>
    <row r="2" spans="1:26" ht="12.75" customHeight="1" x14ac:dyDescent="0.2">
      <c r="A2" s="361"/>
      <c r="B2" s="347"/>
      <c r="C2" s="347"/>
      <c r="D2" s="347"/>
      <c r="E2" s="347"/>
      <c r="F2" s="311"/>
      <c r="G2" s="81"/>
      <c r="H2" s="81"/>
      <c r="I2" s="81"/>
      <c r="J2" s="81"/>
      <c r="K2" s="81"/>
      <c r="L2" s="81"/>
      <c r="M2" s="81"/>
      <c r="N2" s="81"/>
      <c r="O2" s="81"/>
      <c r="P2" s="81"/>
      <c r="Q2" s="81"/>
      <c r="R2" s="81"/>
      <c r="S2" s="81"/>
      <c r="T2" s="81"/>
      <c r="U2" s="81"/>
      <c r="V2" s="81"/>
      <c r="W2" s="81"/>
      <c r="X2" s="81"/>
      <c r="Y2" s="81"/>
      <c r="Z2" s="81"/>
    </row>
    <row r="3" spans="1:26" ht="18" customHeight="1" x14ac:dyDescent="0.2">
      <c r="A3" s="359" t="s">
        <v>1609</v>
      </c>
      <c r="B3" s="360"/>
      <c r="C3" s="360"/>
      <c r="D3" s="360"/>
      <c r="E3" s="360"/>
      <c r="F3" s="327"/>
      <c r="G3" s="81"/>
      <c r="H3" s="81"/>
      <c r="I3" s="81"/>
      <c r="J3" s="81"/>
      <c r="K3" s="81"/>
      <c r="L3" s="81"/>
      <c r="M3" s="81"/>
      <c r="N3" s="81"/>
      <c r="O3" s="81"/>
      <c r="P3" s="81"/>
      <c r="Q3" s="81"/>
      <c r="R3" s="81"/>
      <c r="S3" s="81"/>
      <c r="T3" s="81"/>
      <c r="U3" s="81"/>
      <c r="V3" s="81"/>
      <c r="W3" s="81"/>
      <c r="X3" s="81"/>
      <c r="Y3" s="81"/>
      <c r="Z3" s="81"/>
    </row>
    <row r="4" spans="1:26" ht="59.25" customHeight="1" x14ac:dyDescent="0.2">
      <c r="A4" s="328"/>
      <c r="B4" s="342"/>
      <c r="C4" s="342"/>
      <c r="D4" s="342"/>
      <c r="E4" s="342"/>
      <c r="F4" s="329"/>
      <c r="G4" s="81"/>
      <c r="H4" s="81"/>
      <c r="I4" s="81"/>
      <c r="J4" s="81"/>
      <c r="K4" s="81"/>
      <c r="L4" s="81"/>
      <c r="M4" s="81"/>
      <c r="N4" s="81"/>
      <c r="O4" s="81"/>
      <c r="P4" s="81"/>
      <c r="Q4" s="81"/>
      <c r="R4" s="81"/>
      <c r="S4" s="81"/>
      <c r="T4" s="81"/>
      <c r="U4" s="81"/>
      <c r="V4" s="81"/>
      <c r="W4" s="81"/>
      <c r="X4" s="81"/>
      <c r="Y4" s="81"/>
      <c r="Z4" s="81"/>
    </row>
    <row r="5" spans="1:26" ht="12.75" customHeight="1" x14ac:dyDescent="0.2">
      <c r="A5" s="363"/>
      <c r="B5" s="347"/>
      <c r="C5" s="347"/>
      <c r="D5" s="347"/>
      <c r="E5" s="347"/>
      <c r="F5" s="311"/>
      <c r="G5" s="81"/>
      <c r="H5" s="81"/>
      <c r="I5" s="81"/>
      <c r="J5" s="81"/>
      <c r="K5" s="81"/>
      <c r="L5" s="81"/>
      <c r="M5" s="81"/>
      <c r="N5" s="81"/>
      <c r="O5" s="81"/>
      <c r="P5" s="81"/>
      <c r="Q5" s="81"/>
      <c r="R5" s="81"/>
      <c r="S5" s="81"/>
      <c r="T5" s="81"/>
      <c r="U5" s="81"/>
      <c r="V5" s="81"/>
      <c r="W5" s="81"/>
      <c r="X5" s="81"/>
      <c r="Y5" s="81"/>
      <c r="Z5" s="81"/>
    </row>
    <row r="6" spans="1:26" ht="15" customHeight="1" x14ac:dyDescent="0.2">
      <c r="A6" s="364" t="s">
        <v>1610</v>
      </c>
      <c r="B6" s="347"/>
      <c r="C6" s="347"/>
      <c r="D6" s="347"/>
      <c r="E6" s="347"/>
      <c r="F6" s="311"/>
      <c r="G6" s="81"/>
      <c r="H6" s="81"/>
      <c r="I6" s="81"/>
      <c r="J6" s="81"/>
      <c r="K6" s="81"/>
      <c r="L6" s="81"/>
      <c r="M6" s="81"/>
      <c r="N6" s="81"/>
      <c r="O6" s="81"/>
      <c r="P6" s="81"/>
      <c r="Q6" s="81"/>
      <c r="R6" s="81"/>
      <c r="S6" s="81"/>
      <c r="T6" s="81"/>
      <c r="U6" s="81"/>
      <c r="V6" s="81"/>
      <c r="W6" s="81"/>
      <c r="X6" s="81"/>
      <c r="Y6" s="81"/>
      <c r="Z6" s="81"/>
    </row>
    <row r="7" spans="1:26" ht="12.75" customHeight="1" x14ac:dyDescent="0.2">
      <c r="A7" s="168" t="s">
        <v>5</v>
      </c>
      <c r="B7" s="168" t="s">
        <v>217</v>
      </c>
      <c r="C7" s="168" t="s">
        <v>218</v>
      </c>
      <c r="D7" s="168" t="s">
        <v>219</v>
      </c>
      <c r="E7" s="168" t="s">
        <v>214</v>
      </c>
      <c r="F7" s="168" t="s">
        <v>215</v>
      </c>
      <c r="G7" s="81"/>
      <c r="H7" s="81"/>
      <c r="I7" s="81"/>
      <c r="J7" s="81"/>
      <c r="K7" s="81"/>
      <c r="L7" s="81"/>
      <c r="M7" s="81"/>
      <c r="N7" s="81"/>
      <c r="O7" s="81"/>
      <c r="P7" s="81"/>
      <c r="Q7" s="81"/>
      <c r="R7" s="81"/>
      <c r="S7" s="81"/>
      <c r="T7" s="81"/>
      <c r="U7" s="81"/>
      <c r="V7" s="81"/>
      <c r="W7" s="81"/>
      <c r="X7" s="81"/>
      <c r="Y7" s="81"/>
      <c r="Z7" s="81"/>
    </row>
    <row r="8" spans="1:26" ht="12.75" customHeight="1" x14ac:dyDescent="0.2">
      <c r="A8" s="168">
        <v>1</v>
      </c>
      <c r="B8" s="170" t="s">
        <v>1611</v>
      </c>
      <c r="C8" s="168"/>
      <c r="D8" s="168"/>
      <c r="E8" s="168"/>
      <c r="F8" s="168"/>
      <c r="G8" s="81"/>
      <c r="H8" s="81"/>
      <c r="I8" s="81"/>
      <c r="J8" s="81"/>
      <c r="K8" s="81"/>
      <c r="L8" s="81"/>
      <c r="M8" s="81"/>
      <c r="N8" s="81"/>
      <c r="O8" s="81"/>
      <c r="P8" s="81"/>
      <c r="Q8" s="81"/>
      <c r="R8" s="81"/>
      <c r="S8" s="81"/>
      <c r="T8" s="81"/>
      <c r="U8" s="81"/>
      <c r="V8" s="81"/>
      <c r="W8" s="81"/>
      <c r="X8" s="81"/>
      <c r="Y8" s="81"/>
      <c r="Z8" s="81"/>
    </row>
    <row r="9" spans="1:26" ht="12.75" customHeight="1" x14ac:dyDescent="0.2">
      <c r="A9" s="95">
        <v>1.01</v>
      </c>
      <c r="B9" s="172" t="s">
        <v>1612</v>
      </c>
      <c r="C9" s="95" t="s">
        <v>1613</v>
      </c>
      <c r="D9" s="95">
        <v>4</v>
      </c>
      <c r="E9" s="176"/>
      <c r="F9" s="176"/>
      <c r="G9" s="81"/>
      <c r="H9" s="81"/>
      <c r="I9" s="81"/>
      <c r="J9" s="81"/>
      <c r="K9" s="81"/>
      <c r="L9" s="81"/>
      <c r="M9" s="81"/>
      <c r="N9" s="81"/>
      <c r="O9" s="81"/>
      <c r="P9" s="81"/>
      <c r="Q9" s="81"/>
      <c r="R9" s="81"/>
      <c r="S9" s="81"/>
      <c r="T9" s="81"/>
      <c r="U9" s="81"/>
      <c r="V9" s="81"/>
      <c r="W9" s="81"/>
      <c r="X9" s="81"/>
      <c r="Y9" s="81"/>
      <c r="Z9" s="81"/>
    </row>
    <row r="10" spans="1:26" ht="12.75" customHeight="1" x14ac:dyDescent="0.2">
      <c r="A10" s="95">
        <v>1.02</v>
      </c>
      <c r="B10" s="172" t="s">
        <v>1614</v>
      </c>
      <c r="C10" s="95" t="s">
        <v>1613</v>
      </c>
      <c r="D10" s="95">
        <v>4</v>
      </c>
      <c r="E10" s="176"/>
      <c r="F10" s="176"/>
      <c r="G10" s="81"/>
      <c r="H10" s="81"/>
      <c r="I10" s="81"/>
      <c r="J10" s="81"/>
      <c r="K10" s="81"/>
      <c r="L10" s="81"/>
      <c r="M10" s="81"/>
      <c r="N10" s="81"/>
      <c r="O10" s="81"/>
      <c r="P10" s="81"/>
      <c r="Q10" s="81"/>
      <c r="R10" s="81"/>
      <c r="S10" s="81"/>
      <c r="T10" s="81"/>
      <c r="U10" s="81"/>
      <c r="V10" s="81"/>
      <c r="W10" s="81"/>
      <c r="X10" s="81"/>
      <c r="Y10" s="81"/>
      <c r="Z10" s="81"/>
    </row>
    <row r="11" spans="1:26" ht="12.75" customHeight="1" x14ac:dyDescent="0.2">
      <c r="A11" s="95">
        <v>1.03</v>
      </c>
      <c r="B11" s="172" t="s">
        <v>1615</v>
      </c>
      <c r="C11" s="95" t="s">
        <v>1613</v>
      </c>
      <c r="D11" s="95">
        <v>4</v>
      </c>
      <c r="E11" s="176"/>
      <c r="F11" s="176"/>
      <c r="G11" s="81"/>
      <c r="H11" s="81"/>
      <c r="I11" s="81"/>
      <c r="J11" s="81"/>
      <c r="K11" s="81"/>
      <c r="L11" s="81"/>
      <c r="M11" s="81"/>
      <c r="N11" s="81"/>
      <c r="O11" s="81"/>
      <c r="P11" s="81"/>
      <c r="Q11" s="81"/>
      <c r="R11" s="81"/>
      <c r="S11" s="81"/>
      <c r="T11" s="81"/>
      <c r="U11" s="81"/>
      <c r="V11" s="81"/>
      <c r="W11" s="81"/>
      <c r="X11" s="81"/>
      <c r="Y11" s="81"/>
      <c r="Z11" s="81"/>
    </row>
    <row r="12" spans="1:26" ht="12.75" customHeight="1" x14ac:dyDescent="0.2">
      <c r="A12" s="95">
        <v>1.04</v>
      </c>
      <c r="B12" s="172" t="s">
        <v>1616</v>
      </c>
      <c r="C12" s="95" t="s">
        <v>1613</v>
      </c>
      <c r="D12" s="95">
        <v>1</v>
      </c>
      <c r="E12" s="176"/>
      <c r="F12" s="176"/>
      <c r="G12" s="81"/>
      <c r="H12" s="81"/>
      <c r="I12" s="81"/>
      <c r="J12" s="81"/>
      <c r="K12" s="81"/>
      <c r="L12" s="81"/>
      <c r="M12" s="81"/>
      <c r="N12" s="81"/>
      <c r="O12" s="81"/>
      <c r="P12" s="81"/>
      <c r="Q12" s="81"/>
      <c r="R12" s="81"/>
      <c r="S12" s="81"/>
      <c r="T12" s="81"/>
      <c r="U12" s="81"/>
      <c r="V12" s="81"/>
      <c r="W12" s="81"/>
      <c r="X12" s="81"/>
      <c r="Y12" s="81"/>
      <c r="Z12" s="81"/>
    </row>
    <row r="13" spans="1:26" ht="12.75" customHeight="1" x14ac:dyDescent="0.2">
      <c r="A13" s="95">
        <v>1.05</v>
      </c>
      <c r="B13" s="172" t="s">
        <v>1617</v>
      </c>
      <c r="C13" s="95" t="s">
        <v>1613</v>
      </c>
      <c r="D13" s="95">
        <v>40</v>
      </c>
      <c r="E13" s="176"/>
      <c r="F13" s="176"/>
      <c r="G13" s="81"/>
      <c r="H13" s="81"/>
      <c r="I13" s="81"/>
      <c r="J13" s="81"/>
      <c r="K13" s="81"/>
      <c r="L13" s="81"/>
      <c r="M13" s="81"/>
      <c r="N13" s="81"/>
      <c r="O13" s="81"/>
      <c r="P13" s="81"/>
      <c r="Q13" s="81"/>
      <c r="R13" s="81"/>
      <c r="S13" s="81"/>
      <c r="T13" s="81"/>
      <c r="U13" s="81"/>
      <c r="V13" s="81"/>
      <c r="W13" s="81"/>
      <c r="X13" s="81"/>
      <c r="Y13" s="81"/>
      <c r="Z13" s="81"/>
    </row>
    <row r="14" spans="1:26" ht="12.75" customHeight="1" x14ac:dyDescent="0.2">
      <c r="A14" s="95">
        <v>1.06</v>
      </c>
      <c r="B14" s="172" t="s">
        <v>1618</v>
      </c>
      <c r="C14" s="95" t="s">
        <v>1613</v>
      </c>
      <c r="D14" s="95">
        <v>43</v>
      </c>
      <c r="E14" s="176"/>
      <c r="F14" s="176"/>
      <c r="G14" s="81"/>
      <c r="H14" s="81"/>
      <c r="I14" s="81"/>
      <c r="J14" s="81"/>
      <c r="K14" s="81"/>
      <c r="L14" s="81"/>
      <c r="M14" s="81"/>
      <c r="N14" s="81"/>
      <c r="O14" s="81"/>
      <c r="P14" s="81"/>
      <c r="Q14" s="81"/>
      <c r="R14" s="81"/>
      <c r="S14" s="81"/>
      <c r="T14" s="81"/>
      <c r="U14" s="81"/>
      <c r="V14" s="81"/>
      <c r="W14" s="81"/>
      <c r="X14" s="81"/>
      <c r="Y14" s="81"/>
      <c r="Z14" s="81"/>
    </row>
    <row r="15" spans="1:26" ht="12.75" customHeight="1" x14ac:dyDescent="0.2">
      <c r="A15" s="95">
        <v>1.07</v>
      </c>
      <c r="B15" s="172" t="s">
        <v>1619</v>
      </c>
      <c r="C15" s="95" t="s">
        <v>1620</v>
      </c>
      <c r="D15" s="95">
        <v>80</v>
      </c>
      <c r="E15" s="176"/>
      <c r="F15" s="176"/>
      <c r="G15" s="81"/>
      <c r="H15" s="81"/>
      <c r="I15" s="81"/>
      <c r="J15" s="81"/>
      <c r="K15" s="81"/>
      <c r="L15" s="81"/>
      <c r="M15" s="81"/>
      <c r="N15" s="81"/>
      <c r="O15" s="81"/>
      <c r="P15" s="81"/>
      <c r="Q15" s="81"/>
      <c r="R15" s="81"/>
      <c r="S15" s="81"/>
      <c r="T15" s="81"/>
      <c r="U15" s="81"/>
      <c r="V15" s="81"/>
      <c r="W15" s="81"/>
      <c r="X15" s="81"/>
      <c r="Y15" s="81"/>
      <c r="Z15" s="81"/>
    </row>
    <row r="16" spans="1:26" ht="12.75" customHeight="1" x14ac:dyDescent="0.2">
      <c r="A16" s="95">
        <v>1.08</v>
      </c>
      <c r="B16" s="172" t="s">
        <v>1621</v>
      </c>
      <c r="C16" s="95" t="s">
        <v>1620</v>
      </c>
      <c r="D16" s="95">
        <v>80</v>
      </c>
      <c r="E16" s="176"/>
      <c r="F16" s="176"/>
      <c r="G16" s="81"/>
      <c r="H16" s="81"/>
      <c r="I16" s="81"/>
      <c r="J16" s="81"/>
      <c r="K16" s="81"/>
      <c r="L16" s="81"/>
      <c r="M16" s="81"/>
      <c r="N16" s="81"/>
      <c r="O16" s="81"/>
      <c r="P16" s="81"/>
      <c r="Q16" s="81"/>
      <c r="R16" s="81"/>
      <c r="S16" s="81"/>
      <c r="T16" s="81"/>
      <c r="U16" s="81"/>
      <c r="V16" s="81"/>
      <c r="W16" s="81"/>
      <c r="X16" s="81"/>
      <c r="Y16" s="81"/>
      <c r="Z16" s="81"/>
    </row>
    <row r="17" spans="1:26" ht="12.75" customHeight="1" x14ac:dyDescent="0.2">
      <c r="A17" s="95">
        <v>1.0900000000000001</v>
      </c>
      <c r="B17" s="172" t="s">
        <v>1622</v>
      </c>
      <c r="C17" s="95" t="s">
        <v>1613</v>
      </c>
      <c r="D17" s="95">
        <v>4</v>
      </c>
      <c r="E17" s="176"/>
      <c r="F17" s="176"/>
      <c r="G17" s="81"/>
      <c r="H17" s="81"/>
      <c r="I17" s="81"/>
      <c r="J17" s="81"/>
      <c r="K17" s="81"/>
      <c r="L17" s="81"/>
      <c r="M17" s="81"/>
      <c r="N17" s="81"/>
      <c r="O17" s="81"/>
      <c r="P17" s="81"/>
      <c r="Q17" s="81"/>
      <c r="R17" s="81"/>
      <c r="S17" s="81"/>
      <c r="T17" s="81"/>
      <c r="U17" s="81"/>
      <c r="V17" s="81"/>
      <c r="W17" s="81"/>
      <c r="X17" s="81"/>
      <c r="Y17" s="81"/>
      <c r="Z17" s="81"/>
    </row>
    <row r="18" spans="1:26" ht="12.75" customHeight="1" x14ac:dyDescent="0.2">
      <c r="A18" s="95">
        <v>1.1000000000000001</v>
      </c>
      <c r="B18" s="172" t="s">
        <v>1623</v>
      </c>
      <c r="C18" s="95" t="s">
        <v>1613</v>
      </c>
      <c r="D18" s="95">
        <v>4</v>
      </c>
      <c r="E18" s="176"/>
      <c r="F18" s="176"/>
      <c r="G18" s="81"/>
      <c r="H18" s="81"/>
      <c r="I18" s="81"/>
      <c r="J18" s="81"/>
      <c r="K18" s="81"/>
      <c r="L18" s="81"/>
      <c r="M18" s="81"/>
      <c r="N18" s="81"/>
      <c r="O18" s="81"/>
      <c r="P18" s="81"/>
      <c r="Q18" s="81"/>
      <c r="R18" s="81"/>
      <c r="S18" s="81"/>
      <c r="T18" s="81"/>
      <c r="U18" s="81"/>
      <c r="V18" s="81"/>
      <c r="W18" s="81"/>
      <c r="X18" s="81"/>
      <c r="Y18" s="81"/>
      <c r="Z18" s="81"/>
    </row>
    <row r="19" spans="1:26" ht="12.75" customHeight="1" x14ac:dyDescent="0.2">
      <c r="A19" s="95">
        <v>1.1100000000000001</v>
      </c>
      <c r="B19" s="172" t="s">
        <v>1624</v>
      </c>
      <c r="C19" s="95" t="s">
        <v>1613</v>
      </c>
      <c r="D19" s="95">
        <v>4</v>
      </c>
      <c r="E19" s="176"/>
      <c r="F19" s="176"/>
      <c r="G19" s="81"/>
      <c r="H19" s="81"/>
      <c r="I19" s="81"/>
      <c r="J19" s="81"/>
      <c r="K19" s="81"/>
      <c r="L19" s="81"/>
      <c r="M19" s="81"/>
      <c r="N19" s="81"/>
      <c r="O19" s="81"/>
      <c r="P19" s="81"/>
      <c r="Q19" s="81"/>
      <c r="R19" s="81"/>
      <c r="S19" s="81"/>
      <c r="T19" s="81"/>
      <c r="U19" s="81"/>
      <c r="V19" s="81"/>
      <c r="W19" s="81"/>
      <c r="X19" s="81"/>
      <c r="Y19" s="81"/>
      <c r="Z19" s="81"/>
    </row>
    <row r="20" spans="1:26" ht="12.75" customHeight="1" x14ac:dyDescent="0.2">
      <c r="A20" s="95">
        <v>1.1200000000000001</v>
      </c>
      <c r="B20" s="172" t="s">
        <v>1625</v>
      </c>
      <c r="C20" s="95" t="s">
        <v>1613</v>
      </c>
      <c r="D20" s="95">
        <v>4</v>
      </c>
      <c r="E20" s="176"/>
      <c r="F20" s="176"/>
      <c r="G20" s="81"/>
      <c r="H20" s="81"/>
      <c r="I20" s="81"/>
      <c r="J20" s="81"/>
      <c r="K20" s="81"/>
      <c r="L20" s="81"/>
      <c r="M20" s="81"/>
      <c r="N20" s="81"/>
      <c r="O20" s="81"/>
      <c r="P20" s="81"/>
      <c r="Q20" s="81"/>
      <c r="R20" s="81"/>
      <c r="S20" s="81"/>
      <c r="T20" s="81"/>
      <c r="U20" s="81"/>
      <c r="V20" s="81"/>
      <c r="W20" s="81"/>
      <c r="X20" s="81"/>
      <c r="Y20" s="81"/>
      <c r="Z20" s="81"/>
    </row>
    <row r="21" spans="1:26" ht="12.75" customHeight="1" x14ac:dyDescent="0.2">
      <c r="A21" s="95">
        <v>1.1299999999999999</v>
      </c>
      <c r="B21" s="172" t="s">
        <v>1626</v>
      </c>
      <c r="C21" s="95" t="s">
        <v>1620</v>
      </c>
      <c r="D21" s="95">
        <v>140</v>
      </c>
      <c r="E21" s="176"/>
      <c r="F21" s="176"/>
      <c r="G21" s="81"/>
      <c r="H21" s="81"/>
      <c r="I21" s="81"/>
      <c r="J21" s="81"/>
      <c r="K21" s="81"/>
      <c r="L21" s="81"/>
      <c r="M21" s="81"/>
      <c r="N21" s="81"/>
      <c r="O21" s="81"/>
      <c r="P21" s="81"/>
      <c r="Q21" s="81"/>
      <c r="R21" s="81"/>
      <c r="S21" s="81"/>
      <c r="T21" s="81"/>
      <c r="U21" s="81"/>
      <c r="V21" s="81"/>
      <c r="W21" s="81"/>
      <c r="X21" s="81"/>
      <c r="Y21" s="81"/>
      <c r="Z21" s="81"/>
    </row>
    <row r="22" spans="1:26" ht="12.75" customHeight="1" x14ac:dyDescent="0.2">
      <c r="A22" s="95">
        <v>1.1399999999999999</v>
      </c>
      <c r="B22" s="172" t="s">
        <v>1627</v>
      </c>
      <c r="C22" s="95" t="s">
        <v>1620</v>
      </c>
      <c r="D22" s="95">
        <v>90</v>
      </c>
      <c r="E22" s="176"/>
      <c r="F22" s="176"/>
      <c r="G22" s="81"/>
      <c r="H22" s="81"/>
      <c r="I22" s="81"/>
      <c r="J22" s="81"/>
      <c r="K22" s="81"/>
      <c r="L22" s="81"/>
      <c r="M22" s="81"/>
      <c r="N22" s="81"/>
      <c r="O22" s="81"/>
      <c r="P22" s="81"/>
      <c r="Q22" s="81"/>
      <c r="R22" s="81"/>
      <c r="S22" s="81"/>
      <c r="T22" s="81"/>
      <c r="U22" s="81"/>
      <c r="V22" s="81"/>
      <c r="W22" s="81"/>
      <c r="X22" s="81"/>
      <c r="Y22" s="81"/>
      <c r="Z22" s="81"/>
    </row>
    <row r="23" spans="1:26" ht="12.75" customHeight="1" x14ac:dyDescent="0.2">
      <c r="A23" s="95">
        <v>1.1499999999999999</v>
      </c>
      <c r="B23" s="172" t="s">
        <v>1628</v>
      </c>
      <c r="C23" s="95" t="s">
        <v>1613</v>
      </c>
      <c r="D23" s="95">
        <v>1</v>
      </c>
      <c r="E23" s="176"/>
      <c r="F23" s="176"/>
      <c r="G23" s="81"/>
      <c r="H23" s="81"/>
      <c r="I23" s="81"/>
      <c r="J23" s="81"/>
      <c r="K23" s="81"/>
      <c r="L23" s="81"/>
      <c r="M23" s="81"/>
      <c r="N23" s="81"/>
      <c r="O23" s="81"/>
      <c r="P23" s="81"/>
      <c r="Q23" s="81"/>
      <c r="R23" s="81"/>
      <c r="S23" s="81"/>
      <c r="T23" s="81"/>
      <c r="U23" s="81"/>
      <c r="V23" s="81"/>
      <c r="W23" s="81"/>
      <c r="X23" s="81"/>
      <c r="Y23" s="81"/>
      <c r="Z23" s="81"/>
    </row>
    <row r="24" spans="1:26" ht="12.75" customHeight="1" x14ac:dyDescent="0.2">
      <c r="A24" s="95">
        <v>1.1599999999999999</v>
      </c>
      <c r="B24" s="172" t="s">
        <v>1629</v>
      </c>
      <c r="C24" s="95" t="s">
        <v>1630</v>
      </c>
      <c r="D24" s="95">
        <v>1</v>
      </c>
      <c r="E24" s="176"/>
      <c r="F24" s="176"/>
      <c r="G24" s="81"/>
      <c r="H24" s="81"/>
      <c r="I24" s="81"/>
      <c r="J24" s="81"/>
      <c r="K24" s="81"/>
      <c r="L24" s="81"/>
      <c r="M24" s="81"/>
      <c r="N24" s="81"/>
      <c r="O24" s="81"/>
      <c r="P24" s="81"/>
      <c r="Q24" s="81"/>
      <c r="R24" s="81"/>
      <c r="S24" s="81"/>
      <c r="T24" s="81"/>
      <c r="U24" s="81"/>
      <c r="V24" s="81"/>
      <c r="W24" s="81"/>
      <c r="X24" s="81"/>
      <c r="Y24" s="81"/>
      <c r="Z24" s="81"/>
    </row>
    <row r="25" spans="1:26" ht="12.75" customHeight="1" x14ac:dyDescent="0.2">
      <c r="A25" s="95">
        <v>1.17</v>
      </c>
      <c r="B25" s="172" t="s">
        <v>1631</v>
      </c>
      <c r="C25" s="95" t="s">
        <v>1613</v>
      </c>
      <c r="D25" s="95">
        <v>1</v>
      </c>
      <c r="E25" s="176"/>
      <c r="F25" s="176"/>
      <c r="G25" s="81"/>
      <c r="H25" s="81"/>
      <c r="I25" s="81"/>
      <c r="J25" s="81"/>
      <c r="K25" s="81"/>
      <c r="L25" s="81"/>
      <c r="M25" s="81"/>
      <c r="N25" s="81"/>
      <c r="O25" s="81"/>
      <c r="P25" s="81"/>
      <c r="Q25" s="81"/>
      <c r="R25" s="81"/>
      <c r="S25" s="81"/>
      <c r="T25" s="81"/>
      <c r="U25" s="81"/>
      <c r="V25" s="81"/>
      <c r="W25" s="81"/>
      <c r="X25" s="81"/>
      <c r="Y25" s="81"/>
      <c r="Z25" s="81"/>
    </row>
    <row r="26" spans="1:26" ht="12.75" customHeight="1" x14ac:dyDescent="0.2">
      <c r="A26" s="95">
        <v>1.18</v>
      </c>
      <c r="B26" s="172" t="s">
        <v>1632</v>
      </c>
      <c r="C26" s="95" t="s">
        <v>1613</v>
      </c>
      <c r="D26" s="95">
        <v>2</v>
      </c>
      <c r="E26" s="176"/>
      <c r="F26" s="176"/>
      <c r="G26" s="81"/>
      <c r="H26" s="81"/>
      <c r="I26" s="282">
        <f>2300000-E26</f>
        <v>2300000</v>
      </c>
      <c r="J26" s="283"/>
      <c r="K26" s="283"/>
      <c r="L26" s="283"/>
      <c r="M26" s="283"/>
      <c r="N26" s="81"/>
      <c r="O26" s="81"/>
      <c r="P26" s="81"/>
      <c r="Q26" s="81"/>
      <c r="R26" s="81"/>
      <c r="S26" s="81"/>
      <c r="T26" s="81"/>
      <c r="U26" s="81"/>
      <c r="V26" s="81"/>
      <c r="W26" s="81"/>
      <c r="X26" s="81"/>
      <c r="Y26" s="81"/>
      <c r="Z26" s="81"/>
    </row>
    <row r="27" spans="1:26" ht="12.75" customHeight="1" x14ac:dyDescent="0.2">
      <c r="A27" s="95">
        <v>1.19</v>
      </c>
      <c r="B27" s="172" t="s">
        <v>1633</v>
      </c>
      <c r="C27" s="95" t="s">
        <v>227</v>
      </c>
      <c r="D27" s="95">
        <v>64</v>
      </c>
      <c r="E27" s="176"/>
      <c r="F27" s="176"/>
      <c r="G27" s="81"/>
      <c r="H27" s="81"/>
      <c r="I27" s="282"/>
      <c r="J27" s="283"/>
      <c r="K27" s="283"/>
      <c r="L27" s="283"/>
      <c r="M27" s="283"/>
      <c r="N27" s="81"/>
      <c r="O27" s="81"/>
      <c r="P27" s="81"/>
      <c r="Q27" s="81"/>
      <c r="R27" s="81"/>
      <c r="S27" s="81"/>
      <c r="T27" s="81"/>
      <c r="U27" s="81"/>
      <c r="V27" s="81"/>
      <c r="W27" s="81"/>
      <c r="X27" s="81"/>
      <c r="Y27" s="81"/>
      <c r="Z27" s="81"/>
    </row>
    <row r="28" spans="1:26" ht="12.75" customHeight="1" x14ac:dyDescent="0.2">
      <c r="A28" s="284" t="s">
        <v>1634</v>
      </c>
      <c r="B28" s="172" t="s">
        <v>1635</v>
      </c>
      <c r="C28" s="95" t="s">
        <v>256</v>
      </c>
      <c r="D28" s="285">
        <v>120</v>
      </c>
      <c r="E28" s="176"/>
      <c r="F28" s="176"/>
      <c r="G28" s="81"/>
      <c r="H28" s="81"/>
      <c r="I28" s="283"/>
      <c r="J28" s="283"/>
      <c r="K28" s="283"/>
      <c r="L28" s="283">
        <f>1021000/8500</f>
        <v>120.11764705882354</v>
      </c>
      <c r="M28" s="283"/>
      <c r="N28" s="81"/>
      <c r="O28" s="81"/>
      <c r="P28" s="81"/>
      <c r="Q28" s="81"/>
      <c r="R28" s="81"/>
      <c r="S28" s="81"/>
      <c r="T28" s="81"/>
      <c r="U28" s="81"/>
      <c r="V28" s="81"/>
      <c r="W28" s="81"/>
      <c r="X28" s="81"/>
      <c r="Y28" s="81"/>
      <c r="Z28" s="81"/>
    </row>
    <row r="29" spans="1:26" ht="12.75" customHeight="1" x14ac:dyDescent="0.2">
      <c r="A29" s="95">
        <v>1.21</v>
      </c>
      <c r="B29" s="172" t="s">
        <v>1636</v>
      </c>
      <c r="C29" s="95" t="s">
        <v>1630</v>
      </c>
      <c r="D29" s="285">
        <v>1</v>
      </c>
      <c r="E29" s="176"/>
      <c r="F29" s="176"/>
      <c r="G29" s="81"/>
      <c r="H29" s="81"/>
      <c r="I29" s="283"/>
      <c r="J29" s="283"/>
      <c r="K29" s="283"/>
      <c r="L29" s="283"/>
      <c r="M29" s="283"/>
      <c r="N29" s="81"/>
      <c r="O29" s="81"/>
      <c r="P29" s="81"/>
      <c r="Q29" s="81"/>
      <c r="R29" s="81"/>
      <c r="S29" s="81"/>
      <c r="T29" s="81"/>
      <c r="U29" s="81"/>
      <c r="V29" s="81"/>
      <c r="W29" s="81"/>
      <c r="X29" s="81"/>
      <c r="Y29" s="81"/>
      <c r="Z29" s="81"/>
    </row>
    <row r="30" spans="1:26" ht="12.75" customHeight="1" x14ac:dyDescent="0.2">
      <c r="A30" s="95"/>
      <c r="B30" s="286" t="s">
        <v>1637</v>
      </c>
      <c r="C30" s="168"/>
      <c r="D30" s="168"/>
      <c r="E30" s="177"/>
      <c r="F30" s="177"/>
      <c r="G30" s="81"/>
      <c r="H30" s="81"/>
      <c r="I30" s="283"/>
      <c r="J30" s="283"/>
      <c r="K30" s="283"/>
      <c r="L30" s="283"/>
      <c r="M30" s="283"/>
      <c r="N30" s="81"/>
      <c r="O30" s="81"/>
      <c r="P30" s="81"/>
      <c r="Q30" s="81"/>
      <c r="R30" s="81"/>
      <c r="S30" s="81"/>
      <c r="T30" s="81"/>
      <c r="U30" s="81"/>
      <c r="V30" s="81"/>
      <c r="W30" s="81"/>
      <c r="X30" s="81"/>
      <c r="Y30" s="81"/>
      <c r="Z30" s="81"/>
    </row>
    <row r="31" spans="1:26" ht="12.75" customHeight="1" x14ac:dyDescent="0.2">
      <c r="A31" s="168">
        <v>2</v>
      </c>
      <c r="B31" s="287" t="s">
        <v>1638</v>
      </c>
      <c r="C31" s="168"/>
      <c r="D31" s="168"/>
      <c r="E31" s="177"/>
      <c r="F31" s="177"/>
      <c r="G31" s="81"/>
      <c r="H31" s="81"/>
      <c r="I31" s="283"/>
      <c r="J31" s="283"/>
      <c r="K31" s="283"/>
      <c r="L31" s="283"/>
      <c r="M31" s="283"/>
      <c r="N31" s="81"/>
      <c r="O31" s="81"/>
      <c r="P31" s="81"/>
      <c r="Q31" s="81"/>
      <c r="R31" s="81"/>
      <c r="S31" s="81"/>
      <c r="T31" s="81"/>
      <c r="U31" s="81"/>
      <c r="V31" s="81"/>
      <c r="W31" s="81"/>
      <c r="X31" s="81"/>
      <c r="Y31" s="81"/>
      <c r="Z31" s="81"/>
    </row>
    <row r="32" spans="1:26" ht="12.75" customHeight="1" x14ac:dyDescent="0.2">
      <c r="A32" s="95">
        <v>2.0099999999999998</v>
      </c>
      <c r="B32" s="172" t="s">
        <v>1639</v>
      </c>
      <c r="C32" s="95" t="s">
        <v>1613</v>
      </c>
      <c r="D32" s="95">
        <v>1</v>
      </c>
      <c r="E32" s="176"/>
      <c r="F32" s="176"/>
      <c r="G32" s="81"/>
      <c r="H32" s="81"/>
      <c r="I32" s="283"/>
      <c r="J32" s="283"/>
      <c r="K32" s="283"/>
      <c r="L32" s="288"/>
      <c r="M32" s="283"/>
      <c r="N32" s="81"/>
      <c r="O32" s="81"/>
      <c r="P32" s="81"/>
      <c r="Q32" s="81"/>
      <c r="R32" s="81"/>
      <c r="S32" s="81"/>
      <c r="T32" s="81"/>
      <c r="U32" s="81"/>
      <c r="V32" s="81"/>
      <c r="W32" s="81"/>
      <c r="X32" s="81"/>
      <c r="Y32" s="81"/>
      <c r="Z32" s="81"/>
    </row>
    <row r="33" spans="1:26" ht="12.75" customHeight="1" x14ac:dyDescent="0.2">
      <c r="A33" s="95">
        <v>2.02</v>
      </c>
      <c r="B33" s="172" t="s">
        <v>1640</v>
      </c>
      <c r="C33" s="95" t="s">
        <v>1613</v>
      </c>
      <c r="D33" s="95">
        <v>60</v>
      </c>
      <c r="E33" s="176"/>
      <c r="F33" s="176"/>
      <c r="G33" s="81"/>
      <c r="H33" s="81"/>
      <c r="I33" s="283"/>
      <c r="J33" s="283"/>
      <c r="K33" s="283"/>
      <c r="L33" s="283"/>
      <c r="M33" s="283"/>
      <c r="N33" s="81"/>
      <c r="O33" s="81"/>
      <c r="P33" s="81"/>
      <c r="Q33" s="81"/>
      <c r="R33" s="81"/>
      <c r="S33" s="81"/>
      <c r="T33" s="81"/>
      <c r="U33" s="81"/>
      <c r="V33" s="81"/>
      <c r="W33" s="81"/>
      <c r="X33" s="81"/>
      <c r="Y33" s="81"/>
      <c r="Z33" s="81"/>
    </row>
    <row r="34" spans="1:26" ht="12.75" customHeight="1" x14ac:dyDescent="0.2">
      <c r="A34" s="95">
        <v>2.0299999999999998</v>
      </c>
      <c r="B34" s="172" t="s">
        <v>1641</v>
      </c>
      <c r="C34" s="95" t="s">
        <v>1613</v>
      </c>
      <c r="D34" s="95">
        <v>6</v>
      </c>
      <c r="E34" s="176"/>
      <c r="F34" s="176"/>
      <c r="G34" s="81"/>
      <c r="H34" s="81"/>
      <c r="I34" s="81"/>
      <c r="J34" s="81"/>
      <c r="K34" s="81"/>
      <c r="L34" s="81"/>
      <c r="M34" s="81"/>
      <c r="N34" s="81"/>
      <c r="O34" s="81"/>
      <c r="P34" s="81"/>
      <c r="Q34" s="81"/>
      <c r="R34" s="81"/>
      <c r="S34" s="81"/>
      <c r="T34" s="81"/>
      <c r="U34" s="81"/>
      <c r="V34" s="81"/>
      <c r="W34" s="81"/>
      <c r="X34" s="81"/>
      <c r="Y34" s="81"/>
      <c r="Z34" s="81"/>
    </row>
    <row r="35" spans="1:26" ht="12.75" customHeight="1" x14ac:dyDescent="0.2">
      <c r="A35" s="95">
        <v>2.04</v>
      </c>
      <c r="B35" s="172" t="s">
        <v>1642</v>
      </c>
      <c r="C35" s="95" t="s">
        <v>1620</v>
      </c>
      <c r="D35" s="95">
        <v>2135</v>
      </c>
      <c r="E35" s="176"/>
      <c r="F35" s="176"/>
      <c r="G35" s="81"/>
      <c r="H35" s="81"/>
      <c r="I35" s="81"/>
      <c r="J35" s="81"/>
      <c r="K35" s="81"/>
      <c r="L35" s="81"/>
      <c r="M35" s="81"/>
      <c r="N35" s="81"/>
      <c r="O35" s="81"/>
      <c r="P35" s="81"/>
      <c r="Q35" s="81"/>
      <c r="R35" s="81"/>
      <c r="S35" s="81"/>
      <c r="T35" s="81"/>
      <c r="U35" s="81"/>
      <c r="V35" s="81"/>
      <c r="W35" s="81"/>
      <c r="X35" s="81"/>
      <c r="Y35" s="81"/>
      <c r="Z35" s="81"/>
    </row>
    <row r="36" spans="1:26" ht="12.75" customHeight="1" x14ac:dyDescent="0.2">
      <c r="A36" s="95">
        <v>2.0499999999999998</v>
      </c>
      <c r="B36" s="172" t="s">
        <v>1643</v>
      </c>
      <c r="C36" s="289" t="s">
        <v>1613</v>
      </c>
      <c r="D36" s="95">
        <v>72</v>
      </c>
      <c r="E36" s="176"/>
      <c r="F36" s="176"/>
      <c r="G36" s="81"/>
      <c r="H36" s="81"/>
      <c r="I36" s="81"/>
      <c r="J36" s="81"/>
      <c r="K36" s="81"/>
      <c r="L36" s="81"/>
      <c r="M36" s="81"/>
      <c r="N36" s="81"/>
      <c r="O36" s="81"/>
      <c r="P36" s="81"/>
      <c r="Q36" s="81"/>
      <c r="R36" s="81"/>
      <c r="S36" s="81"/>
      <c r="T36" s="81"/>
      <c r="U36" s="81"/>
      <c r="V36" s="81"/>
      <c r="W36" s="81"/>
      <c r="X36" s="81"/>
      <c r="Y36" s="81"/>
      <c r="Z36" s="81"/>
    </row>
    <row r="37" spans="1:26" ht="12.75" customHeight="1" x14ac:dyDescent="0.2">
      <c r="A37" s="95">
        <v>2.06</v>
      </c>
      <c r="B37" s="172" t="s">
        <v>1644</v>
      </c>
      <c r="C37" s="95" t="s">
        <v>1613</v>
      </c>
      <c r="D37" s="95">
        <v>72</v>
      </c>
      <c r="E37" s="176"/>
      <c r="F37" s="176"/>
      <c r="G37" s="81"/>
      <c r="H37" s="81"/>
      <c r="I37" s="290"/>
      <c r="J37" s="81"/>
      <c r="K37" s="81"/>
      <c r="L37" s="81"/>
      <c r="M37" s="81"/>
      <c r="N37" s="81"/>
      <c r="O37" s="81"/>
      <c r="P37" s="81"/>
      <c r="Q37" s="81"/>
      <c r="R37" s="81"/>
      <c r="S37" s="81"/>
      <c r="T37" s="81"/>
      <c r="U37" s="81"/>
      <c r="V37" s="81"/>
      <c r="W37" s="81"/>
      <c r="X37" s="81"/>
      <c r="Y37" s="81"/>
      <c r="Z37" s="81"/>
    </row>
    <row r="38" spans="1:26" ht="12.75" customHeight="1" x14ac:dyDescent="0.2">
      <c r="A38" s="95">
        <v>2.0699999999999998</v>
      </c>
      <c r="B38" s="172" t="s">
        <v>1645</v>
      </c>
      <c r="C38" s="95" t="s">
        <v>1613</v>
      </c>
      <c r="D38" s="95">
        <v>72</v>
      </c>
      <c r="E38" s="176"/>
      <c r="F38" s="176"/>
      <c r="G38" s="81"/>
      <c r="H38" s="81"/>
      <c r="I38" s="81"/>
      <c r="J38" s="81"/>
      <c r="K38" s="81"/>
      <c r="L38" s="81"/>
      <c r="M38" s="81"/>
      <c r="N38" s="81"/>
      <c r="O38" s="81"/>
      <c r="P38" s="81"/>
      <c r="Q38" s="81"/>
      <c r="R38" s="81"/>
      <c r="S38" s="81"/>
      <c r="T38" s="81"/>
      <c r="U38" s="81"/>
      <c r="V38" s="81"/>
      <c r="W38" s="81"/>
      <c r="X38" s="81"/>
      <c r="Y38" s="81"/>
      <c r="Z38" s="81"/>
    </row>
    <row r="39" spans="1:26" ht="12.75" customHeight="1" x14ac:dyDescent="0.2">
      <c r="A39" s="95"/>
      <c r="B39" s="286" t="s">
        <v>1646</v>
      </c>
      <c r="C39" s="95"/>
      <c r="D39" s="95"/>
      <c r="E39" s="176"/>
      <c r="F39" s="177"/>
      <c r="G39" s="81"/>
      <c r="H39" s="81"/>
      <c r="I39" s="81"/>
      <c r="J39" s="81"/>
      <c r="K39" s="81"/>
      <c r="L39" s="81"/>
      <c r="M39" s="81"/>
      <c r="N39" s="81"/>
      <c r="O39" s="81"/>
      <c r="P39" s="81"/>
      <c r="Q39" s="81"/>
      <c r="R39" s="81"/>
      <c r="S39" s="81"/>
      <c r="T39" s="81"/>
      <c r="U39" s="81"/>
      <c r="V39" s="81"/>
      <c r="W39" s="81"/>
      <c r="X39" s="81"/>
      <c r="Y39" s="81"/>
      <c r="Z39" s="81"/>
    </row>
    <row r="40" spans="1:26" ht="12.75" customHeight="1" x14ac:dyDescent="0.2">
      <c r="A40" s="291">
        <v>3</v>
      </c>
      <c r="B40" s="292" t="s">
        <v>1647</v>
      </c>
      <c r="C40" s="168"/>
      <c r="D40" s="293"/>
      <c r="E40" s="294"/>
      <c r="F40" s="294"/>
      <c r="G40" s="81"/>
      <c r="H40" s="81"/>
      <c r="I40" s="81"/>
      <c r="J40" s="81"/>
      <c r="K40" s="81"/>
      <c r="L40" s="81"/>
      <c r="M40" s="81"/>
      <c r="N40" s="81"/>
      <c r="O40" s="81"/>
      <c r="P40" s="81"/>
      <c r="Q40" s="81"/>
      <c r="R40" s="81"/>
      <c r="S40" s="81"/>
      <c r="T40" s="81"/>
      <c r="U40" s="81"/>
      <c r="V40" s="81"/>
      <c r="W40" s="81"/>
      <c r="X40" s="81"/>
      <c r="Y40" s="81"/>
      <c r="Z40" s="81"/>
    </row>
    <row r="41" spans="1:26" ht="12.75" customHeight="1" x14ac:dyDescent="0.2">
      <c r="A41" s="95">
        <v>3.01</v>
      </c>
      <c r="B41" s="172" t="s">
        <v>1648</v>
      </c>
      <c r="C41" s="95" t="s">
        <v>1613</v>
      </c>
      <c r="D41" s="95">
        <v>4</v>
      </c>
      <c r="E41" s="176"/>
      <c r="F41" s="176"/>
      <c r="G41" s="81"/>
      <c r="H41" s="81"/>
      <c r="I41" s="81"/>
      <c r="J41" s="81"/>
      <c r="K41" s="81"/>
      <c r="L41" s="81"/>
      <c r="M41" s="81"/>
      <c r="N41" s="81"/>
      <c r="O41" s="81"/>
      <c r="P41" s="81"/>
      <c r="Q41" s="81"/>
      <c r="R41" s="81"/>
      <c r="S41" s="81"/>
      <c r="T41" s="81"/>
      <c r="U41" s="81"/>
      <c r="V41" s="81"/>
      <c r="W41" s="81"/>
      <c r="X41" s="81"/>
      <c r="Y41" s="81"/>
      <c r="Z41" s="81"/>
    </row>
    <row r="42" spans="1:26" ht="12.75" customHeight="1" x14ac:dyDescent="0.2">
      <c r="A42" s="95">
        <v>3.02</v>
      </c>
      <c r="B42" s="172" t="s">
        <v>1649</v>
      </c>
      <c r="C42" s="95" t="s">
        <v>1613</v>
      </c>
      <c r="D42" s="95">
        <v>4</v>
      </c>
      <c r="E42" s="176"/>
      <c r="F42" s="176"/>
      <c r="G42" s="81"/>
      <c r="H42" s="81"/>
      <c r="I42" s="81"/>
      <c r="J42" s="81"/>
      <c r="K42" s="81"/>
      <c r="L42" s="81"/>
      <c r="M42" s="81"/>
      <c r="N42" s="81"/>
      <c r="O42" s="81"/>
      <c r="P42" s="81"/>
      <c r="Q42" s="81"/>
      <c r="R42" s="81"/>
      <c r="S42" s="81"/>
      <c r="T42" s="81"/>
      <c r="U42" s="81"/>
      <c r="V42" s="81"/>
      <c r="W42" s="81"/>
      <c r="X42" s="81"/>
      <c r="Y42" s="81"/>
      <c r="Z42" s="81"/>
    </row>
    <row r="43" spans="1:26" ht="12.75" customHeight="1" x14ac:dyDescent="0.2">
      <c r="A43" s="95">
        <v>3.03</v>
      </c>
      <c r="B43" s="295" t="s">
        <v>1650</v>
      </c>
      <c r="C43" s="95" t="s">
        <v>1620</v>
      </c>
      <c r="D43" s="95">
        <v>130</v>
      </c>
      <c r="E43" s="176"/>
      <c r="F43" s="176"/>
      <c r="G43" s="81"/>
      <c r="H43" s="81"/>
      <c r="I43" s="81"/>
      <c r="J43" s="81"/>
      <c r="K43" s="81"/>
      <c r="L43" s="81"/>
      <c r="M43" s="81"/>
      <c r="N43" s="81"/>
      <c r="O43" s="81"/>
      <c r="P43" s="81"/>
      <c r="Q43" s="81"/>
      <c r="R43" s="81"/>
      <c r="S43" s="81"/>
      <c r="T43" s="81"/>
      <c r="U43" s="81"/>
      <c r="V43" s="81"/>
      <c r="W43" s="81"/>
      <c r="X43" s="81"/>
      <c r="Y43" s="81"/>
      <c r="Z43" s="81"/>
    </row>
    <row r="44" spans="1:26" ht="12.75" customHeight="1" x14ac:dyDescent="0.2">
      <c r="A44" s="95">
        <v>3.04</v>
      </c>
      <c r="B44" s="172" t="s">
        <v>1651</v>
      </c>
      <c r="C44" s="95" t="s">
        <v>1620</v>
      </c>
      <c r="D44" s="95">
        <v>100</v>
      </c>
      <c r="E44" s="176"/>
      <c r="F44" s="176"/>
      <c r="G44" s="81"/>
      <c r="H44" s="81"/>
      <c r="I44" s="81"/>
      <c r="J44" s="81"/>
      <c r="K44" s="81"/>
      <c r="L44" s="81"/>
      <c r="M44" s="81"/>
      <c r="N44" s="81"/>
      <c r="O44" s="81"/>
      <c r="P44" s="81"/>
      <c r="Q44" s="81"/>
      <c r="R44" s="81"/>
      <c r="S44" s="81"/>
      <c r="T44" s="81"/>
      <c r="U44" s="81"/>
      <c r="V44" s="81"/>
      <c r="W44" s="81"/>
      <c r="X44" s="81"/>
      <c r="Y44" s="81"/>
      <c r="Z44" s="81"/>
    </row>
    <row r="45" spans="1:26" ht="12.75" customHeight="1" x14ac:dyDescent="0.2">
      <c r="A45" s="95">
        <v>3.05</v>
      </c>
      <c r="B45" s="172" t="s">
        <v>1652</v>
      </c>
      <c r="C45" s="95" t="s">
        <v>1613</v>
      </c>
      <c r="D45" s="95">
        <v>60</v>
      </c>
      <c r="E45" s="176"/>
      <c r="F45" s="176"/>
      <c r="G45" s="81"/>
      <c r="H45" s="81"/>
      <c r="I45" s="81"/>
      <c r="J45" s="81"/>
      <c r="K45" s="81"/>
      <c r="L45" s="81"/>
      <c r="M45" s="81"/>
      <c r="N45" s="81"/>
      <c r="O45" s="81"/>
      <c r="P45" s="81"/>
      <c r="Q45" s="81"/>
      <c r="R45" s="81"/>
      <c r="S45" s="81"/>
      <c r="T45" s="81"/>
      <c r="U45" s="81"/>
      <c r="V45" s="81"/>
      <c r="W45" s="81"/>
      <c r="X45" s="81"/>
      <c r="Y45" s="81"/>
      <c r="Z45" s="81"/>
    </row>
    <row r="46" spans="1:26" ht="12.75" customHeight="1" x14ac:dyDescent="0.2">
      <c r="A46" s="95">
        <v>3.06</v>
      </c>
      <c r="B46" s="172" t="s">
        <v>1653</v>
      </c>
      <c r="C46" s="95" t="s">
        <v>1613</v>
      </c>
      <c r="D46" s="285">
        <v>12</v>
      </c>
      <c r="E46" s="176"/>
      <c r="F46" s="176"/>
      <c r="G46" s="81"/>
      <c r="H46" s="81"/>
      <c r="I46" s="81"/>
      <c r="J46" s="81"/>
      <c r="K46" s="81"/>
      <c r="L46" s="81"/>
      <c r="M46" s="81"/>
      <c r="N46" s="81"/>
      <c r="O46" s="81"/>
      <c r="P46" s="81"/>
      <c r="Q46" s="81"/>
      <c r="R46" s="81"/>
      <c r="S46" s="81"/>
      <c r="T46" s="81"/>
      <c r="U46" s="81"/>
      <c r="V46" s="81"/>
      <c r="W46" s="81"/>
      <c r="X46" s="81"/>
      <c r="Y46" s="81"/>
      <c r="Z46" s="81"/>
    </row>
    <row r="47" spans="1:26" ht="12.75" customHeight="1" x14ac:dyDescent="0.2">
      <c r="A47" s="95">
        <v>3.07</v>
      </c>
      <c r="B47" s="172" t="s">
        <v>1654</v>
      </c>
      <c r="C47" s="95" t="s">
        <v>1613</v>
      </c>
      <c r="D47" s="285">
        <v>12</v>
      </c>
      <c r="E47" s="176"/>
      <c r="F47" s="176"/>
      <c r="G47" s="81"/>
      <c r="H47" s="81"/>
      <c r="I47" s="81"/>
      <c r="J47" s="81"/>
      <c r="K47" s="81"/>
      <c r="L47" s="81"/>
      <c r="M47" s="81"/>
      <c r="N47" s="81"/>
      <c r="O47" s="81"/>
      <c r="P47" s="81"/>
      <c r="Q47" s="81"/>
      <c r="R47" s="81"/>
      <c r="S47" s="81"/>
      <c r="T47" s="81"/>
      <c r="U47" s="81"/>
      <c r="V47" s="81"/>
      <c r="W47" s="81"/>
      <c r="X47" s="81"/>
      <c r="Y47" s="81"/>
      <c r="Z47" s="81"/>
    </row>
    <row r="48" spans="1:26" ht="12.75" customHeight="1" x14ac:dyDescent="0.2">
      <c r="A48" s="95">
        <v>3.08</v>
      </c>
      <c r="B48" s="172" t="s">
        <v>1655</v>
      </c>
      <c r="C48" s="95" t="s">
        <v>1613</v>
      </c>
      <c r="D48" s="95">
        <v>4</v>
      </c>
      <c r="E48" s="176"/>
      <c r="F48" s="176"/>
      <c r="G48" s="81"/>
      <c r="H48" s="81"/>
      <c r="I48" s="81"/>
      <c r="J48" s="81"/>
      <c r="K48" s="81"/>
      <c r="L48" s="81"/>
      <c r="M48" s="81"/>
      <c r="N48" s="81"/>
      <c r="O48" s="81"/>
      <c r="P48" s="81"/>
      <c r="Q48" s="81"/>
      <c r="R48" s="81"/>
      <c r="S48" s="81"/>
      <c r="T48" s="81"/>
      <c r="U48" s="81"/>
      <c r="V48" s="81"/>
      <c r="W48" s="81"/>
      <c r="X48" s="81"/>
      <c r="Y48" s="81"/>
      <c r="Z48" s="81"/>
    </row>
    <row r="49" spans="1:26" ht="12.75" customHeight="1" x14ac:dyDescent="0.2">
      <c r="A49" s="95">
        <v>3.09</v>
      </c>
      <c r="B49" s="172" t="s">
        <v>1656</v>
      </c>
      <c r="C49" s="95" t="s">
        <v>1613</v>
      </c>
      <c r="D49" s="95">
        <v>2</v>
      </c>
      <c r="E49" s="176"/>
      <c r="F49" s="176"/>
      <c r="G49" s="81"/>
      <c r="H49" s="81"/>
      <c r="I49" s="81"/>
      <c r="J49" s="81"/>
      <c r="K49" s="81"/>
      <c r="L49" s="81"/>
      <c r="M49" s="81"/>
      <c r="N49" s="81"/>
      <c r="O49" s="81"/>
      <c r="P49" s="81"/>
      <c r="Q49" s="81"/>
      <c r="R49" s="81"/>
      <c r="S49" s="81"/>
      <c r="T49" s="81"/>
      <c r="U49" s="81"/>
      <c r="V49" s="81"/>
      <c r="W49" s="81"/>
      <c r="X49" s="81"/>
      <c r="Y49" s="81"/>
      <c r="Z49" s="81"/>
    </row>
    <row r="50" spans="1:26" ht="12.75" customHeight="1" x14ac:dyDescent="0.2">
      <c r="A50" s="284" t="s">
        <v>1657</v>
      </c>
      <c r="B50" s="172" t="s">
        <v>1658</v>
      </c>
      <c r="C50" s="95" t="s">
        <v>1613</v>
      </c>
      <c r="D50" s="95">
        <v>4</v>
      </c>
      <c r="E50" s="176"/>
      <c r="F50" s="176"/>
      <c r="G50" s="81"/>
      <c r="H50" s="81"/>
      <c r="I50" s="81"/>
      <c r="J50" s="81"/>
      <c r="K50" s="81"/>
      <c r="L50" s="81"/>
      <c r="M50" s="81"/>
      <c r="N50" s="81"/>
      <c r="O50" s="81"/>
      <c r="P50" s="81"/>
      <c r="Q50" s="81"/>
      <c r="R50" s="81"/>
      <c r="S50" s="81"/>
      <c r="T50" s="81"/>
      <c r="U50" s="81"/>
      <c r="V50" s="81"/>
      <c r="W50" s="81"/>
      <c r="X50" s="81"/>
      <c r="Y50" s="81"/>
      <c r="Z50" s="81"/>
    </row>
    <row r="51" spans="1:26" ht="12.75" customHeight="1" x14ac:dyDescent="0.2">
      <c r="A51" s="95">
        <v>3.11</v>
      </c>
      <c r="B51" s="295" t="s">
        <v>1659</v>
      </c>
      <c r="C51" s="95" t="s">
        <v>1613</v>
      </c>
      <c r="D51" s="95">
        <v>8</v>
      </c>
      <c r="E51" s="176"/>
      <c r="F51" s="176"/>
      <c r="G51" s="81"/>
      <c r="H51" s="81"/>
      <c r="I51" s="81"/>
      <c r="J51" s="81"/>
      <c r="K51" s="81"/>
      <c r="L51" s="81"/>
      <c r="M51" s="81"/>
      <c r="N51" s="81"/>
      <c r="O51" s="81"/>
      <c r="P51" s="81"/>
      <c r="Q51" s="81"/>
      <c r="R51" s="81"/>
      <c r="S51" s="81"/>
      <c r="T51" s="81"/>
      <c r="U51" s="81"/>
      <c r="V51" s="81"/>
      <c r="W51" s="81"/>
      <c r="X51" s="81"/>
      <c r="Y51" s="81"/>
      <c r="Z51" s="81"/>
    </row>
    <row r="52" spans="1:26" ht="12.75" customHeight="1" x14ac:dyDescent="0.2">
      <c r="A52" s="95">
        <v>3.12</v>
      </c>
      <c r="B52" s="172" t="s">
        <v>1660</v>
      </c>
      <c r="C52" s="95" t="s">
        <v>1613</v>
      </c>
      <c r="D52" s="95">
        <v>8</v>
      </c>
      <c r="E52" s="176"/>
      <c r="F52" s="176"/>
      <c r="G52" s="81"/>
      <c r="H52" s="81"/>
      <c r="I52" s="81"/>
      <c r="J52" s="81"/>
      <c r="K52" s="81"/>
      <c r="L52" s="81"/>
      <c r="M52" s="81"/>
      <c r="N52" s="81"/>
      <c r="O52" s="81"/>
      <c r="P52" s="81"/>
      <c r="Q52" s="81"/>
      <c r="R52" s="81"/>
      <c r="S52" s="81"/>
      <c r="T52" s="81"/>
      <c r="U52" s="81"/>
      <c r="V52" s="81"/>
      <c r="W52" s="81"/>
      <c r="X52" s="81"/>
      <c r="Y52" s="81"/>
      <c r="Z52" s="81"/>
    </row>
    <row r="53" spans="1:26" ht="12.75" customHeight="1" x14ac:dyDescent="0.2">
      <c r="A53" s="95">
        <v>3.13</v>
      </c>
      <c r="B53" s="172" t="s">
        <v>1661</v>
      </c>
      <c r="C53" s="95" t="s">
        <v>1613</v>
      </c>
      <c r="D53" s="95">
        <v>16</v>
      </c>
      <c r="E53" s="176"/>
      <c r="F53" s="176"/>
      <c r="G53" s="81"/>
      <c r="H53" s="81"/>
      <c r="I53" s="81"/>
      <c r="J53" s="81"/>
      <c r="K53" s="81"/>
      <c r="L53" s="81"/>
      <c r="M53" s="81"/>
      <c r="N53" s="81"/>
      <c r="O53" s="81"/>
      <c r="P53" s="81"/>
      <c r="Q53" s="81"/>
      <c r="R53" s="81"/>
      <c r="S53" s="81"/>
      <c r="T53" s="81"/>
      <c r="U53" s="81"/>
      <c r="V53" s="81"/>
      <c r="W53" s="81"/>
      <c r="X53" s="81"/>
      <c r="Y53" s="81"/>
      <c r="Z53" s="81"/>
    </row>
    <row r="54" spans="1:26" ht="12.75" customHeight="1" x14ac:dyDescent="0.2">
      <c r="A54" s="95">
        <v>3.14</v>
      </c>
      <c r="B54" s="172" t="s">
        <v>1662</v>
      </c>
      <c r="C54" s="95" t="s">
        <v>401</v>
      </c>
      <c r="D54" s="95">
        <v>2</v>
      </c>
      <c r="E54" s="176"/>
      <c r="F54" s="176"/>
      <c r="G54" s="81"/>
      <c r="H54" s="81"/>
      <c r="I54" s="81"/>
      <c r="J54" s="81"/>
      <c r="K54" s="296"/>
      <c r="L54" s="81"/>
      <c r="M54" s="81"/>
      <c r="N54" s="81"/>
      <c r="O54" s="81"/>
      <c r="P54" s="81"/>
      <c r="Q54" s="81"/>
      <c r="R54" s="81"/>
      <c r="S54" s="81"/>
      <c r="T54" s="81"/>
      <c r="U54" s="81"/>
      <c r="V54" s="81"/>
      <c r="W54" s="81"/>
      <c r="X54" s="81"/>
      <c r="Y54" s="81"/>
      <c r="Z54" s="81"/>
    </row>
    <row r="55" spans="1:26" ht="12.75" customHeight="1" x14ac:dyDescent="0.2">
      <c r="A55" s="95">
        <v>3.15</v>
      </c>
      <c r="B55" s="172" t="s">
        <v>1663</v>
      </c>
      <c r="C55" s="95" t="s">
        <v>1620</v>
      </c>
      <c r="D55" s="95">
        <v>140</v>
      </c>
      <c r="E55" s="176"/>
      <c r="F55" s="176"/>
      <c r="G55" s="81"/>
      <c r="H55" s="81"/>
      <c r="I55" s="81"/>
      <c r="J55" s="81"/>
      <c r="K55" s="296"/>
      <c r="L55" s="81"/>
      <c r="M55" s="81"/>
      <c r="N55" s="81"/>
      <c r="O55" s="81"/>
      <c r="P55" s="81"/>
      <c r="Q55" s="81"/>
      <c r="R55" s="81"/>
      <c r="S55" s="81"/>
      <c r="T55" s="81"/>
      <c r="U55" s="81"/>
      <c r="V55" s="81"/>
      <c r="W55" s="81"/>
      <c r="X55" s="81"/>
      <c r="Y55" s="81"/>
      <c r="Z55" s="81"/>
    </row>
    <row r="56" spans="1:26" ht="12.75" customHeight="1" x14ac:dyDescent="0.2">
      <c r="A56" s="95"/>
      <c r="B56" s="297" t="s">
        <v>1637</v>
      </c>
      <c r="C56" s="168"/>
      <c r="D56" s="168"/>
      <c r="E56" s="177"/>
      <c r="F56" s="177"/>
      <c r="G56" s="81"/>
      <c r="H56" s="81"/>
      <c r="I56" s="81"/>
      <c r="J56" s="81"/>
      <c r="K56" s="296"/>
      <c r="L56" s="81"/>
      <c r="M56" s="81"/>
      <c r="N56" s="81"/>
      <c r="O56" s="81"/>
      <c r="P56" s="81"/>
      <c r="Q56" s="81"/>
      <c r="R56" s="81"/>
      <c r="S56" s="81"/>
      <c r="T56" s="81"/>
      <c r="U56" s="81"/>
      <c r="V56" s="81"/>
      <c r="W56" s="81"/>
      <c r="X56" s="81"/>
      <c r="Y56" s="81"/>
      <c r="Z56" s="81"/>
    </row>
    <row r="57" spans="1:26" ht="12.75" customHeight="1" x14ac:dyDescent="0.2">
      <c r="A57" s="168">
        <v>4</v>
      </c>
      <c r="B57" s="298" t="s">
        <v>1664</v>
      </c>
      <c r="C57" s="95"/>
      <c r="D57" s="95"/>
      <c r="E57" s="176"/>
      <c r="F57" s="176"/>
      <c r="G57" s="81"/>
      <c r="H57" s="81"/>
      <c r="I57" s="81"/>
      <c r="J57" s="81"/>
      <c r="K57" s="296"/>
      <c r="L57" s="81"/>
      <c r="M57" s="81"/>
      <c r="N57" s="81"/>
      <c r="O57" s="81"/>
      <c r="P57" s="81"/>
      <c r="Q57" s="81"/>
      <c r="R57" s="81"/>
      <c r="S57" s="81"/>
      <c r="T57" s="81"/>
      <c r="U57" s="81"/>
      <c r="V57" s="81"/>
      <c r="W57" s="81"/>
      <c r="X57" s="81"/>
      <c r="Y57" s="81"/>
      <c r="Z57" s="81"/>
    </row>
    <row r="58" spans="1:26" ht="12.75" customHeight="1" x14ac:dyDescent="0.2">
      <c r="A58" s="95">
        <v>4.01</v>
      </c>
      <c r="B58" s="172" t="s">
        <v>1665</v>
      </c>
      <c r="C58" s="95" t="s">
        <v>1666</v>
      </c>
      <c r="D58" s="95">
        <v>360</v>
      </c>
      <c r="E58" s="176"/>
      <c r="F58" s="176"/>
      <c r="G58" s="81"/>
      <c r="H58" s="81"/>
      <c r="I58" s="81"/>
      <c r="J58" s="81"/>
      <c r="K58" s="296"/>
      <c r="L58" s="81"/>
      <c r="M58" s="81"/>
      <c r="N58" s="81"/>
      <c r="O58" s="81"/>
      <c r="P58" s="81"/>
      <c r="Q58" s="81"/>
      <c r="R58" s="81"/>
      <c r="S58" s="81"/>
      <c r="T58" s="81"/>
      <c r="U58" s="81"/>
      <c r="V58" s="81"/>
      <c r="W58" s="81"/>
      <c r="X58" s="81"/>
      <c r="Y58" s="81"/>
      <c r="Z58" s="81"/>
    </row>
    <row r="59" spans="1:26" ht="12.75" customHeight="1" x14ac:dyDescent="0.2">
      <c r="A59" s="95">
        <v>4.0199999999999996</v>
      </c>
      <c r="B59" s="172" t="s">
        <v>1667</v>
      </c>
      <c r="C59" s="95" t="s">
        <v>1666</v>
      </c>
      <c r="D59" s="95">
        <v>360</v>
      </c>
      <c r="E59" s="176"/>
      <c r="F59" s="176"/>
      <c r="G59" s="81"/>
      <c r="H59" s="81"/>
      <c r="I59" s="81"/>
      <c r="J59" s="81"/>
      <c r="K59" s="296"/>
      <c r="L59" s="81"/>
      <c r="M59" s="81"/>
      <c r="N59" s="81"/>
      <c r="O59" s="81"/>
      <c r="P59" s="81"/>
      <c r="Q59" s="81"/>
      <c r="R59" s="81"/>
      <c r="S59" s="81"/>
      <c r="T59" s="81"/>
      <c r="U59" s="81"/>
      <c r="V59" s="81"/>
      <c r="W59" s="81"/>
      <c r="X59" s="81"/>
      <c r="Y59" s="81"/>
      <c r="Z59" s="81"/>
    </row>
    <row r="60" spans="1:26" ht="12.75" customHeight="1" x14ac:dyDescent="0.2">
      <c r="A60" s="95">
        <v>4.03</v>
      </c>
      <c r="B60" s="172" t="s">
        <v>1668</v>
      </c>
      <c r="C60" s="95" t="s">
        <v>218</v>
      </c>
      <c r="D60" s="95">
        <v>4</v>
      </c>
      <c r="E60" s="176"/>
      <c r="F60" s="176"/>
      <c r="G60" s="81"/>
      <c r="H60" s="81"/>
      <c r="I60" s="81"/>
      <c r="J60" s="81"/>
      <c r="K60" s="296"/>
      <c r="L60" s="81"/>
      <c r="M60" s="81"/>
      <c r="N60" s="81"/>
      <c r="O60" s="81"/>
      <c r="P60" s="81"/>
      <c r="Q60" s="81"/>
      <c r="R60" s="81"/>
      <c r="S60" s="81"/>
      <c r="T60" s="81"/>
      <c r="U60" s="81"/>
      <c r="V60" s="81"/>
      <c r="W60" s="81"/>
      <c r="X60" s="81"/>
      <c r="Y60" s="81"/>
      <c r="Z60" s="81"/>
    </row>
    <row r="61" spans="1:26" ht="12.75" customHeight="1" x14ac:dyDescent="0.2">
      <c r="A61" s="95">
        <v>4.04</v>
      </c>
      <c r="B61" s="172" t="s">
        <v>1669</v>
      </c>
      <c r="C61" s="95" t="s">
        <v>218</v>
      </c>
      <c r="D61" s="95">
        <v>4</v>
      </c>
      <c r="E61" s="176"/>
      <c r="F61" s="176"/>
      <c r="G61" s="81"/>
      <c r="H61" s="81"/>
      <c r="I61" s="81"/>
      <c r="J61" s="81"/>
      <c r="K61" s="296"/>
      <c r="L61" s="81"/>
      <c r="M61" s="81"/>
      <c r="N61" s="81"/>
      <c r="O61" s="81"/>
      <c r="P61" s="81"/>
      <c r="Q61" s="81"/>
      <c r="R61" s="81"/>
      <c r="S61" s="81"/>
      <c r="T61" s="81"/>
      <c r="U61" s="81"/>
      <c r="V61" s="81"/>
      <c r="W61" s="81"/>
      <c r="X61" s="81"/>
      <c r="Y61" s="81"/>
      <c r="Z61" s="81"/>
    </row>
    <row r="62" spans="1:26" ht="12.75" customHeight="1" x14ac:dyDescent="0.2">
      <c r="A62" s="95">
        <v>4.05</v>
      </c>
      <c r="B62" s="172" t="s">
        <v>1670</v>
      </c>
      <c r="C62" s="95" t="s">
        <v>218</v>
      </c>
      <c r="D62" s="95">
        <v>38</v>
      </c>
      <c r="E62" s="176"/>
      <c r="F62" s="176"/>
      <c r="G62" s="81"/>
      <c r="H62" s="81"/>
      <c r="I62" s="81"/>
      <c r="J62" s="81"/>
      <c r="K62" s="296"/>
      <c r="L62" s="81"/>
      <c r="M62" s="81"/>
      <c r="N62" s="81"/>
      <c r="O62" s="81"/>
      <c r="P62" s="81"/>
      <c r="Q62" s="81"/>
      <c r="R62" s="81"/>
      <c r="S62" s="81"/>
      <c r="T62" s="81"/>
      <c r="U62" s="81"/>
      <c r="V62" s="81"/>
      <c r="W62" s="81"/>
      <c r="X62" s="81"/>
      <c r="Y62" s="81"/>
      <c r="Z62" s="81"/>
    </row>
    <row r="63" spans="1:26" ht="12.75" customHeight="1" x14ac:dyDescent="0.2">
      <c r="A63" s="95">
        <v>4.0599999999999996</v>
      </c>
      <c r="B63" s="172" t="s">
        <v>1671</v>
      </c>
      <c r="C63" s="95" t="s">
        <v>1449</v>
      </c>
      <c r="D63" s="95">
        <v>108</v>
      </c>
      <c r="E63" s="176"/>
      <c r="F63" s="176"/>
      <c r="G63" s="81"/>
      <c r="H63" s="81"/>
      <c r="I63" s="81"/>
      <c r="J63" s="81"/>
      <c r="K63" s="296"/>
      <c r="L63" s="81"/>
      <c r="M63" s="81"/>
      <c r="N63" s="81"/>
      <c r="O63" s="81"/>
      <c r="P63" s="81"/>
      <c r="Q63" s="81"/>
      <c r="R63" s="81"/>
      <c r="S63" s="81"/>
      <c r="T63" s="81"/>
      <c r="U63" s="81"/>
      <c r="V63" s="81"/>
      <c r="W63" s="81"/>
      <c r="X63" s="81"/>
      <c r="Y63" s="81"/>
      <c r="Z63" s="81"/>
    </row>
    <row r="64" spans="1:26" ht="12.75" customHeight="1" x14ac:dyDescent="0.2">
      <c r="A64" s="95">
        <v>4.07</v>
      </c>
      <c r="B64" s="172" t="s">
        <v>1672</v>
      </c>
      <c r="C64" s="95" t="s">
        <v>218</v>
      </c>
      <c r="D64" s="95">
        <v>120</v>
      </c>
      <c r="E64" s="176"/>
      <c r="F64" s="176"/>
      <c r="G64" s="81"/>
      <c r="H64" s="81"/>
      <c r="I64" s="81"/>
      <c r="J64" s="81"/>
      <c r="K64" s="296"/>
      <c r="L64" s="81"/>
      <c r="M64" s="81"/>
      <c r="N64" s="81"/>
      <c r="O64" s="81"/>
      <c r="P64" s="81"/>
      <c r="Q64" s="81"/>
      <c r="R64" s="81"/>
      <c r="S64" s="81"/>
      <c r="T64" s="81"/>
      <c r="U64" s="81"/>
      <c r="V64" s="81"/>
      <c r="W64" s="81"/>
      <c r="X64" s="81"/>
      <c r="Y64" s="81"/>
      <c r="Z64" s="81"/>
    </row>
    <row r="65" spans="1:26" ht="12.75" customHeight="1" x14ac:dyDescent="0.2">
      <c r="A65" s="95">
        <v>4.08</v>
      </c>
      <c r="B65" s="172" t="s">
        <v>1673</v>
      </c>
      <c r="C65" s="95" t="s">
        <v>218</v>
      </c>
      <c r="D65" s="95">
        <v>5</v>
      </c>
      <c r="E65" s="176"/>
      <c r="F65" s="176"/>
      <c r="G65" s="81"/>
      <c r="H65" s="81"/>
      <c r="I65" s="81"/>
      <c r="J65" s="81"/>
      <c r="K65" s="296"/>
      <c r="L65" s="81"/>
      <c r="M65" s="81"/>
      <c r="N65" s="81"/>
      <c r="O65" s="81"/>
      <c r="P65" s="81"/>
      <c r="Q65" s="81"/>
      <c r="R65" s="81"/>
      <c r="S65" s="81"/>
      <c r="T65" s="81"/>
      <c r="U65" s="81"/>
      <c r="V65" s="81"/>
      <c r="W65" s="81"/>
      <c r="X65" s="81"/>
      <c r="Y65" s="81"/>
      <c r="Z65" s="81"/>
    </row>
    <row r="66" spans="1:26" ht="12.75" customHeight="1" x14ac:dyDescent="0.2">
      <c r="A66" s="95">
        <v>4.09</v>
      </c>
      <c r="B66" s="172" t="s">
        <v>1674</v>
      </c>
      <c r="C66" s="95" t="s">
        <v>1666</v>
      </c>
      <c r="D66" s="95">
        <v>9</v>
      </c>
      <c r="E66" s="176"/>
      <c r="F66" s="176"/>
      <c r="G66" s="81"/>
      <c r="H66" s="81"/>
      <c r="I66" s="81"/>
      <c r="J66" s="81"/>
      <c r="K66" s="296"/>
      <c r="L66" s="81"/>
      <c r="M66" s="81"/>
      <c r="N66" s="81"/>
      <c r="O66" s="81"/>
      <c r="P66" s="81"/>
      <c r="Q66" s="81"/>
      <c r="R66" s="81"/>
      <c r="S66" s="81"/>
      <c r="T66" s="81"/>
      <c r="U66" s="81"/>
      <c r="V66" s="81"/>
      <c r="W66" s="81"/>
      <c r="X66" s="81"/>
      <c r="Y66" s="81"/>
      <c r="Z66" s="81"/>
    </row>
    <row r="67" spans="1:26" ht="12.75" customHeight="1" x14ac:dyDescent="0.2">
      <c r="A67" s="284" t="s">
        <v>1675</v>
      </c>
      <c r="B67" s="172" t="s">
        <v>1676</v>
      </c>
      <c r="C67" s="95" t="s">
        <v>218</v>
      </c>
      <c r="D67" s="95">
        <v>38</v>
      </c>
      <c r="E67" s="176"/>
      <c r="F67" s="176"/>
      <c r="G67" s="81"/>
      <c r="H67" s="81"/>
      <c r="I67" s="81"/>
      <c r="J67" s="81"/>
      <c r="K67" s="296"/>
      <c r="L67" s="81"/>
      <c r="M67" s="81"/>
      <c r="N67" s="81"/>
      <c r="O67" s="81"/>
      <c r="P67" s="81"/>
      <c r="Q67" s="81"/>
      <c r="R67" s="81"/>
      <c r="S67" s="81"/>
      <c r="T67" s="81"/>
      <c r="U67" s="81"/>
      <c r="V67" s="81"/>
      <c r="W67" s="81"/>
      <c r="X67" s="81"/>
      <c r="Y67" s="81"/>
      <c r="Z67" s="81"/>
    </row>
    <row r="68" spans="1:26" ht="12.75" customHeight="1" x14ac:dyDescent="0.2">
      <c r="A68" s="95">
        <v>4.1100000000000003</v>
      </c>
      <c r="B68" s="172" t="s">
        <v>1677</v>
      </c>
      <c r="C68" s="95" t="s">
        <v>218</v>
      </c>
      <c r="D68" s="95">
        <v>2</v>
      </c>
      <c r="E68" s="176"/>
      <c r="F68" s="176"/>
      <c r="G68" s="81"/>
      <c r="H68" s="81"/>
      <c r="I68" s="81"/>
      <c r="J68" s="81"/>
      <c r="K68" s="296"/>
      <c r="L68" s="81"/>
      <c r="M68" s="81"/>
      <c r="N68" s="81"/>
      <c r="O68" s="81"/>
      <c r="P68" s="81"/>
      <c r="Q68" s="81"/>
      <c r="R68" s="81"/>
      <c r="S68" s="81"/>
      <c r="T68" s="81"/>
      <c r="U68" s="81"/>
      <c r="V68" s="81"/>
      <c r="W68" s="81"/>
      <c r="X68" s="81"/>
      <c r="Y68" s="81"/>
      <c r="Z68" s="81"/>
    </row>
    <row r="69" spans="1:26" ht="12.75" customHeight="1" x14ac:dyDescent="0.2">
      <c r="A69" s="95">
        <v>4.12</v>
      </c>
      <c r="B69" s="172" t="s">
        <v>1678</v>
      </c>
      <c r="C69" s="95" t="s">
        <v>218</v>
      </c>
      <c r="D69" s="95">
        <v>3</v>
      </c>
      <c r="E69" s="176"/>
      <c r="F69" s="176"/>
      <c r="G69" s="81"/>
      <c r="H69" s="81"/>
      <c r="I69" s="81"/>
      <c r="J69" s="81"/>
      <c r="K69" s="296"/>
      <c r="L69" s="81"/>
      <c r="M69" s="81"/>
      <c r="N69" s="81"/>
      <c r="O69" s="81"/>
      <c r="P69" s="81"/>
      <c r="Q69" s="81"/>
      <c r="R69" s="81"/>
      <c r="S69" s="81"/>
      <c r="T69" s="81"/>
      <c r="U69" s="81"/>
      <c r="V69" s="81"/>
      <c r="W69" s="81"/>
      <c r="X69" s="81"/>
      <c r="Y69" s="81"/>
      <c r="Z69" s="81"/>
    </row>
    <row r="70" spans="1:26" ht="12.75" customHeight="1" x14ac:dyDescent="0.2">
      <c r="A70" s="95"/>
      <c r="B70" s="297" t="s">
        <v>1637</v>
      </c>
      <c r="C70" s="95"/>
      <c r="D70" s="95"/>
      <c r="E70" s="176"/>
      <c r="F70" s="177"/>
      <c r="G70" s="81"/>
      <c r="H70" s="81"/>
      <c r="I70" s="81"/>
      <c r="J70" s="81"/>
      <c r="K70" s="296"/>
      <c r="L70" s="81"/>
      <c r="M70" s="81"/>
      <c r="N70" s="81"/>
      <c r="O70" s="81"/>
      <c r="P70" s="81"/>
      <c r="Q70" s="81"/>
      <c r="R70" s="81"/>
      <c r="S70" s="81"/>
      <c r="T70" s="81"/>
      <c r="U70" s="81"/>
      <c r="V70" s="81"/>
      <c r="W70" s="81"/>
      <c r="X70" s="81"/>
      <c r="Y70" s="81"/>
      <c r="Z70" s="81"/>
    </row>
    <row r="71" spans="1:26" ht="12.75" customHeight="1" x14ac:dyDescent="0.2">
      <c r="A71" s="95"/>
      <c r="B71" s="172"/>
      <c r="C71" s="95"/>
      <c r="D71" s="95"/>
      <c r="E71" s="176"/>
      <c r="F71" s="176"/>
      <c r="G71" s="81"/>
      <c r="H71" s="81"/>
      <c r="I71" s="81"/>
      <c r="J71" s="81"/>
      <c r="K71" s="296"/>
      <c r="L71" s="81"/>
      <c r="M71" s="81"/>
      <c r="N71" s="81"/>
      <c r="O71" s="81"/>
      <c r="P71" s="81"/>
      <c r="Q71" s="81"/>
      <c r="R71" s="81"/>
      <c r="S71" s="81"/>
      <c r="T71" s="81"/>
      <c r="U71" s="81"/>
      <c r="V71" s="81"/>
      <c r="W71" s="81"/>
      <c r="X71" s="81"/>
      <c r="Y71" s="81"/>
      <c r="Z71" s="81"/>
    </row>
    <row r="72" spans="1:26" ht="12.75" customHeight="1" x14ac:dyDescent="0.2">
      <c r="A72" s="95"/>
      <c r="B72" s="170" t="s">
        <v>231</v>
      </c>
      <c r="C72" s="95"/>
      <c r="D72" s="95"/>
      <c r="E72" s="176"/>
      <c r="F72" s="177"/>
      <c r="G72" s="81"/>
      <c r="H72" s="81"/>
      <c r="I72" s="81"/>
      <c r="J72" s="81"/>
      <c r="K72" s="296"/>
      <c r="L72" s="81"/>
      <c r="M72" s="81"/>
      <c r="N72" s="81"/>
      <c r="O72" s="81"/>
      <c r="P72" s="81"/>
      <c r="Q72" s="81"/>
      <c r="R72" s="81"/>
      <c r="S72" s="81"/>
      <c r="T72" s="81"/>
      <c r="U72" s="81"/>
      <c r="V72" s="81"/>
      <c r="W72" s="81"/>
      <c r="X72" s="81"/>
      <c r="Y72" s="81"/>
      <c r="Z72" s="81"/>
    </row>
    <row r="73" spans="1:26" ht="12.75" customHeight="1" x14ac:dyDescent="0.2">
      <c r="A73" s="95"/>
      <c r="B73" s="178" t="s">
        <v>232</v>
      </c>
      <c r="C73" s="299">
        <v>0.17</v>
      </c>
      <c r="D73" s="95"/>
      <c r="E73" s="176"/>
      <c r="F73" s="176"/>
      <c r="G73" s="81"/>
      <c r="H73" s="81"/>
      <c r="I73" s="81"/>
      <c r="J73" s="81"/>
      <c r="K73" s="296"/>
      <c r="L73" s="81"/>
      <c r="M73" s="81"/>
      <c r="N73" s="81"/>
      <c r="O73" s="81"/>
      <c r="P73" s="81"/>
      <c r="Q73" s="81"/>
      <c r="R73" s="81"/>
      <c r="S73" s="81"/>
      <c r="T73" s="81"/>
      <c r="U73" s="81"/>
      <c r="V73" s="81"/>
      <c r="W73" s="81"/>
      <c r="X73" s="81"/>
      <c r="Y73" s="81"/>
      <c r="Z73" s="81"/>
    </row>
    <row r="74" spans="1:26" ht="12.75" customHeight="1" x14ac:dyDescent="0.2">
      <c r="A74" s="95"/>
      <c r="B74" s="178" t="s">
        <v>233</v>
      </c>
      <c r="C74" s="299">
        <v>0.05</v>
      </c>
      <c r="D74" s="95"/>
      <c r="E74" s="176"/>
      <c r="F74" s="176"/>
      <c r="G74" s="81"/>
      <c r="H74" s="81"/>
      <c r="I74" s="81"/>
      <c r="J74" s="81"/>
      <c r="K74" s="296"/>
      <c r="L74" s="81"/>
      <c r="M74" s="81"/>
      <c r="N74" s="81"/>
      <c r="O74" s="81"/>
      <c r="P74" s="81"/>
      <c r="Q74" s="81"/>
      <c r="R74" s="81"/>
      <c r="S74" s="81"/>
      <c r="T74" s="81"/>
      <c r="U74" s="81"/>
      <c r="V74" s="81"/>
      <c r="W74" s="81"/>
      <c r="X74" s="81"/>
      <c r="Y74" s="81"/>
      <c r="Z74" s="81"/>
    </row>
    <row r="75" spans="1:26" ht="12.75" customHeight="1" x14ac:dyDescent="0.2">
      <c r="A75" s="95"/>
      <c r="B75" s="178" t="s">
        <v>234</v>
      </c>
      <c r="C75" s="299">
        <v>0.03</v>
      </c>
      <c r="D75" s="95"/>
      <c r="E75" s="176"/>
      <c r="F75" s="176"/>
      <c r="G75" s="81"/>
      <c r="H75" s="81"/>
      <c r="I75" s="81"/>
      <c r="J75" s="81"/>
      <c r="K75" s="296"/>
      <c r="L75" s="81"/>
      <c r="M75" s="81"/>
      <c r="N75" s="81"/>
      <c r="O75" s="81"/>
      <c r="P75" s="81"/>
      <c r="Q75" s="81"/>
      <c r="R75" s="81"/>
      <c r="S75" s="81"/>
      <c r="T75" s="81"/>
      <c r="U75" s="81"/>
      <c r="V75" s="81"/>
      <c r="W75" s="81"/>
      <c r="X75" s="81"/>
      <c r="Y75" s="81"/>
      <c r="Z75" s="81"/>
    </row>
    <row r="76" spans="1:26" ht="12.75" customHeight="1" x14ac:dyDescent="0.2">
      <c r="A76" s="95"/>
      <c r="B76" s="180" t="s">
        <v>235</v>
      </c>
      <c r="C76" s="300">
        <v>0.25</v>
      </c>
      <c r="D76" s="95"/>
      <c r="E76" s="176"/>
      <c r="F76" s="177"/>
      <c r="G76" s="81"/>
      <c r="H76" s="81"/>
      <c r="I76" s="81"/>
      <c r="J76" s="81"/>
      <c r="K76" s="296"/>
      <c r="L76" s="81"/>
      <c r="M76" s="81"/>
      <c r="N76" s="81"/>
      <c r="O76" s="81"/>
      <c r="P76" s="81"/>
      <c r="Q76" s="81"/>
      <c r="R76" s="81"/>
      <c r="S76" s="81"/>
      <c r="T76" s="81"/>
      <c r="U76" s="81"/>
      <c r="V76" s="81"/>
      <c r="W76" s="81"/>
      <c r="X76" s="81"/>
      <c r="Y76" s="81"/>
      <c r="Z76" s="81"/>
    </row>
    <row r="77" spans="1:26" ht="12.75" customHeight="1" x14ac:dyDescent="0.2">
      <c r="A77" s="95"/>
      <c r="B77" s="182" t="s">
        <v>236</v>
      </c>
      <c r="C77" s="301">
        <v>0.19</v>
      </c>
      <c r="D77" s="95"/>
      <c r="E77" s="176"/>
      <c r="F77" s="176"/>
      <c r="G77" s="81"/>
      <c r="H77" s="81"/>
      <c r="I77" s="81"/>
      <c r="J77" s="81"/>
      <c r="K77" s="296"/>
      <c r="L77" s="81"/>
      <c r="M77" s="81"/>
      <c r="N77" s="81"/>
      <c r="O77" s="81"/>
      <c r="P77" s="81"/>
      <c r="Q77" s="81"/>
      <c r="R77" s="81"/>
      <c r="S77" s="81"/>
      <c r="T77" s="81"/>
      <c r="U77" s="81"/>
      <c r="V77" s="81"/>
      <c r="W77" s="81"/>
      <c r="X77" s="81"/>
      <c r="Y77" s="81"/>
      <c r="Z77" s="81"/>
    </row>
    <row r="78" spans="1:26" ht="12.75" customHeight="1" x14ac:dyDescent="0.2">
      <c r="A78" s="95"/>
      <c r="B78" s="184" t="s">
        <v>1679</v>
      </c>
      <c r="C78" s="95"/>
      <c r="D78" s="185"/>
      <c r="E78" s="176"/>
      <c r="F78" s="177"/>
      <c r="G78" s="81"/>
      <c r="H78" s="302"/>
      <c r="I78" s="81"/>
      <c r="J78" s="81"/>
      <c r="K78" s="296"/>
      <c r="L78" s="81"/>
      <c r="M78" s="81"/>
      <c r="N78" s="81"/>
      <c r="O78" s="81"/>
      <c r="P78" s="81"/>
      <c r="Q78" s="81"/>
      <c r="R78" s="81"/>
      <c r="S78" s="81"/>
      <c r="T78" s="81"/>
      <c r="U78" s="81"/>
      <c r="V78" s="81"/>
      <c r="W78" s="81"/>
      <c r="X78" s="81"/>
      <c r="Y78" s="81"/>
      <c r="Z78" s="81"/>
    </row>
    <row r="79" spans="1:26" ht="12.75" customHeight="1" x14ac:dyDescent="0.2">
      <c r="A79" s="81"/>
      <c r="B79" s="81"/>
      <c r="C79" s="81"/>
      <c r="D79" s="81"/>
      <c r="E79" s="81"/>
      <c r="F79" s="81"/>
      <c r="G79" s="81"/>
      <c r="H79" s="81"/>
      <c r="I79" s="81"/>
      <c r="J79" s="81"/>
      <c r="K79" s="296"/>
      <c r="L79" s="81"/>
      <c r="M79" s="81"/>
      <c r="N79" s="81"/>
      <c r="O79" s="81"/>
      <c r="P79" s="81"/>
      <c r="Q79" s="81"/>
      <c r="R79" s="81"/>
      <c r="S79" s="81"/>
      <c r="T79" s="81"/>
      <c r="U79" s="81"/>
      <c r="V79" s="81"/>
      <c r="W79" s="81"/>
      <c r="X79" s="81"/>
      <c r="Y79" s="81"/>
      <c r="Z79" s="81"/>
    </row>
    <row r="80" spans="1:26" ht="21.75" customHeight="1" x14ac:dyDescent="0.2">
      <c r="A80" s="296"/>
      <c r="B80" s="296"/>
      <c r="C80" s="296"/>
      <c r="D80" s="296"/>
      <c r="E80" s="296"/>
      <c r="F80" s="296"/>
      <c r="G80" s="81"/>
      <c r="H80" s="302"/>
      <c r="I80" s="81"/>
      <c r="J80" s="81"/>
      <c r="K80" s="81"/>
      <c r="L80" s="81"/>
      <c r="M80" s="81"/>
      <c r="N80" s="81"/>
      <c r="O80" s="81"/>
      <c r="P80" s="81"/>
      <c r="Q80" s="81"/>
      <c r="R80" s="81"/>
      <c r="S80" s="81"/>
      <c r="T80" s="81"/>
      <c r="U80" s="81"/>
      <c r="V80" s="81"/>
      <c r="W80" s="81"/>
      <c r="X80" s="81"/>
      <c r="Y80" s="81"/>
      <c r="Z80" s="81"/>
    </row>
    <row r="81" spans="1:26" ht="14.25" customHeight="1" x14ac:dyDescent="0.2">
      <c r="A81" s="296"/>
      <c r="B81" s="296"/>
      <c r="C81" s="296"/>
      <c r="D81" s="296"/>
      <c r="E81" s="296"/>
      <c r="F81" s="296"/>
      <c r="G81" s="81"/>
      <c r="H81" s="302"/>
      <c r="I81" s="81"/>
      <c r="J81" s="81"/>
      <c r="K81" s="81"/>
      <c r="L81" s="81"/>
      <c r="M81" s="81"/>
      <c r="N81" s="81"/>
      <c r="O81" s="81"/>
      <c r="P81" s="81"/>
      <c r="Q81" s="81"/>
      <c r="R81" s="81"/>
      <c r="S81" s="81"/>
      <c r="T81" s="81"/>
      <c r="U81" s="81"/>
      <c r="V81" s="81"/>
      <c r="W81" s="81"/>
      <c r="X81" s="81"/>
      <c r="Y81" s="81"/>
      <c r="Z81" s="81"/>
    </row>
    <row r="82" spans="1:26" ht="6" customHeight="1"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2.75" customHeight="1"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2.75" customHeight="1" x14ac:dyDescent="0.2">
      <c r="A84" s="81"/>
      <c r="B84" s="303"/>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2.75" customHeight="1" x14ac:dyDescent="0.2">
      <c r="A85" s="81"/>
      <c r="B85" s="81" t="s">
        <v>1680</v>
      </c>
      <c r="C85" s="304"/>
      <c r="D85" s="81"/>
      <c r="E85" s="81"/>
      <c r="F85" s="81"/>
      <c r="G85" s="81"/>
      <c r="H85" s="81"/>
      <c r="I85" s="81"/>
      <c r="J85" s="81"/>
      <c r="K85" s="81"/>
      <c r="L85" s="81"/>
      <c r="M85" s="81"/>
      <c r="N85" s="81"/>
      <c r="O85" s="81"/>
      <c r="P85" s="81"/>
      <c r="Q85" s="81"/>
      <c r="R85" s="81"/>
      <c r="S85" s="81"/>
      <c r="T85" s="81"/>
      <c r="U85" s="81"/>
      <c r="V85" s="81"/>
      <c r="W85" s="81"/>
      <c r="X85" s="81"/>
      <c r="Y85" s="81"/>
      <c r="Z85" s="81"/>
    </row>
    <row r="86" spans="1:26" ht="12.75" customHeight="1"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2.75" customHeight="1"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2.75" customHeight="1"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2.75" customHeight="1"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2.75" customHeight="1"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2.75" customHeight="1"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2.75" customHeight="1"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2.75" customHeight="1"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2.75" customHeight="1"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2.75" customHeight="1"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2.75"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2.75"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2.75" customHeight="1"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2.75"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2.75" customHeight="1"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2.75"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2.75"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2.75" customHeight="1"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2.75" customHeight="1"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2.75" customHeight="1"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2.75" customHeight="1"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2.75" customHeight="1"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2.75" customHeight="1"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2.75" customHeight="1"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2.75" customHeight="1"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2.75" customHeight="1"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2.75" customHeight="1"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2.75" customHeight="1"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2.75" customHeight="1"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2.75" customHeight="1"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2.75" customHeight="1"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2.75" customHeight="1"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2.75" customHeight="1"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2.75" customHeight="1"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2.75"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2.75" customHeight="1"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2.75" customHeight="1"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2.75" customHeight="1"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2.75" customHeight="1"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2.75" customHeight="1"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2.75" customHeight="1"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2.75" customHeight="1"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2.75" customHeight="1"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2.75" customHeight="1"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2.75" customHeight="1"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2.75" customHeight="1"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2.75" customHeight="1"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2.75" customHeight="1"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2.7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2.75" customHeight="1"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2.75" customHeight="1"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2.75" customHeight="1"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2.75" customHeight="1"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2.75" customHeight="1"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2.75" customHeight="1"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2.75" customHeight="1"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2.75" customHeight="1"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2.75" customHeight="1"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2.75" customHeight="1"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2.75" customHeight="1"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2.75" customHeight="1"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2.75" customHeight="1"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2.75" customHeight="1"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2.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2.75" customHeight="1"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2.75" customHeight="1"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2.75" customHeight="1"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2.75" customHeight="1"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2.75" customHeight="1"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2.75" customHeight="1"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2.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2.75" customHeight="1"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2.75" customHeight="1"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2.75" customHeight="1"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2.75" customHeight="1"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2.75" customHeight="1"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2.75" customHeight="1"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2.75" customHeight="1"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2.75" customHeight="1"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2.75" customHeight="1"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2.75" customHeight="1"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2.75" customHeight="1"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2.75" customHeight="1"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2.75" customHeight="1"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2.75" customHeight="1"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2.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VERIFICACION TECNICA FINAL</vt:lpstr>
      <vt:lpstr>VTEE</vt:lpstr>
      <vt:lpstr>CALIFICACION </vt:lpstr>
      <vt:lpstr>VerificaciónActividades</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Kathia</cp:lastModifiedBy>
  <dcterms:created xsi:type="dcterms:W3CDTF">2022-10-18T13:49:09Z</dcterms:created>
  <dcterms:modified xsi:type="dcterms:W3CDTF">2023-08-08T18:56:22Z</dcterms:modified>
</cp:coreProperties>
</file>